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40" yWindow="645" windowWidth="15435" windowHeight="8850" tabRatio="706" activeTab="0"/>
  </bookViews>
  <sheets>
    <sheet name="Lis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<sst xmlns="http://schemas.openxmlformats.org/spreadsheetml/2006/main" count="236" uniqueCount="128">
  <si>
    <t xml:space="preserve">Název projektu : </t>
  </si>
  <si>
    <t xml:space="preserve"> Části  projektu</t>
  </si>
  <si>
    <t>Položka – druh výdaje</t>
  </si>
  <si>
    <t>Jednotka</t>
  </si>
  <si>
    <t xml:space="preserve">Počet jednotek </t>
  </si>
  <si>
    <t xml:space="preserve">Jednotkové náklady </t>
  </si>
  <si>
    <t>Náklady za položku celkem bez DPH</t>
  </si>
  <si>
    <t>Náklady za položku celkem s DPH</t>
  </si>
  <si>
    <t>Základní rozpočtové náklady stavby</t>
  </si>
  <si>
    <t>Náklady související s přípravou realizace</t>
  </si>
  <si>
    <t>Stavební náklady celkem</t>
  </si>
  <si>
    <t>2. Nákup a dodávka zařízení</t>
  </si>
  <si>
    <t>Nákup a dodávka zařízení celkem</t>
  </si>
  <si>
    <t>3. Služby</t>
  </si>
  <si>
    <t>Služby celkem</t>
  </si>
  <si>
    <r>
      <t xml:space="preserve">4. Administrativní náklady projektu** - náklady </t>
    </r>
    <r>
      <rPr>
        <b/>
        <u val="single"/>
        <sz val="10"/>
        <color indexed="10"/>
        <rFont val="Times New Roman"/>
        <family val="1"/>
      </rPr>
      <t>pouze spojené s řízením projektu</t>
    </r>
    <r>
      <rPr>
        <b/>
        <sz val="10"/>
        <color indexed="10"/>
        <rFont val="Times New Roman"/>
        <family val="1"/>
      </rPr>
      <t xml:space="preserve"> </t>
    </r>
  </si>
  <si>
    <t xml:space="preserve">Administrativní náklady projektu celkem </t>
  </si>
  <si>
    <t>5. Publicita</t>
  </si>
  <si>
    <t>Publicita celkem</t>
  </si>
  <si>
    <r>
      <t xml:space="preserve">6. </t>
    </r>
    <r>
      <rPr>
        <b/>
        <sz val="11"/>
        <color indexed="12"/>
        <rFont val="Times New Roman"/>
        <family val="1"/>
      </rPr>
      <t>Jiné náklady ***</t>
    </r>
  </si>
  <si>
    <t>Jiné náklady celkem</t>
  </si>
  <si>
    <t>ROZPOČET CELKEM</t>
  </si>
  <si>
    <r>
      <t> </t>
    </r>
    <r>
      <rPr>
        <b/>
        <sz val="10"/>
        <color indexed="12"/>
        <rFont val="Times New Roman"/>
        <family val="1"/>
      </rPr>
      <t>* v případě, že k žádosti nebo příloze k žádosti je přiložen podrobný rozpočet, není třeba zpracovávat</t>
    </r>
  </si>
  <si>
    <r>
      <t>**</t>
    </r>
    <r>
      <rPr>
        <b/>
        <sz val="10"/>
        <color indexed="10"/>
        <rFont val="Times New Roman"/>
        <family val="1"/>
      </rPr>
      <t xml:space="preserve"> Administrativní náklady projektu** </t>
    </r>
    <r>
      <rPr>
        <b/>
        <u val="single"/>
        <sz val="10"/>
        <color indexed="10"/>
        <rFont val="Times New Roman"/>
        <family val="1"/>
      </rPr>
      <t>maximálně 5%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8"/>
        <rFont val="Times New Roman"/>
        <family val="1"/>
      </rPr>
      <t>z celkových oprávněných nákladů projektu !!!</t>
    </r>
  </si>
  <si>
    <t>*** Nutno specifikovat</t>
  </si>
  <si>
    <t>ks</t>
  </si>
  <si>
    <t>Modernizace a vybavení Základní umělecké školy Bystré</t>
  </si>
  <si>
    <t>hod</t>
  </si>
  <si>
    <t>1. Stavební náklady*</t>
  </si>
  <si>
    <t xml:space="preserve">k žádosti je přiložen </t>
  </si>
  <si>
    <t>1.PP - expoziční prostory, nový vstup - vybavení</t>
  </si>
  <si>
    <t>3.NP - půdní prostor vestavba učeben - vybavení</t>
  </si>
  <si>
    <t>Modernizace a vybavení 1.NP - vybavení</t>
  </si>
  <si>
    <t>Modernizace a vybavení 2.NP - vybavení</t>
  </si>
  <si>
    <t>dvoulavice žákovská výškově stavitelná + 2x židle</t>
  </si>
  <si>
    <t>jednolavice žákovská výškově stavitelná + 1x židle</t>
  </si>
  <si>
    <t>LCD monitor 22", 20000:1, 300cd/m2, 2ms</t>
  </si>
  <si>
    <t>židle otočná učitelská</t>
  </si>
  <si>
    <t xml:space="preserve">klavír s 88mi klávesami, třemi pedály, </t>
  </si>
  <si>
    <t>černobílá laserová tiskárna A4, 1200x1200 DPI</t>
  </si>
  <si>
    <t>kuchyň.koutek pro provoz expozice, dřez+baterie, 1,2 m</t>
  </si>
  <si>
    <t>bilboard (150x100 cm, samolepka, laminace)</t>
  </si>
  <si>
    <t>rozšíření webových stránek - info o projektu</t>
  </si>
  <si>
    <t>zahájení školního roku - pozvánky</t>
  </si>
  <si>
    <t>den otevřených dveří ZUŠ - vizitky 90*50 mm, jednostr.</t>
  </si>
  <si>
    <t>počet tisků</t>
  </si>
  <si>
    <t xml:space="preserve">právník (konzultace při uzavírání smluv o dílo) </t>
  </si>
  <si>
    <t>mycí linka -skříň dolní 2-dveřová, dřez s odkapem, 90 cm</t>
  </si>
  <si>
    <t>baletní koberec - pás 1,5x10 m</t>
  </si>
  <si>
    <t>stativ na světlo 320 cm</t>
  </si>
  <si>
    <t>stojan na noty</t>
  </si>
  <si>
    <t>mobilní zvlhčovač vzduchu 220W, min. 2 l nádrž</t>
  </si>
  <si>
    <t>tamburina 8“ s 5 rolničkami</t>
  </si>
  <si>
    <t>dvojjazyčné letáky - vel.A4 složeno na A5</t>
  </si>
  <si>
    <t>pamětní deska</t>
  </si>
  <si>
    <t>publicita v reg.tisku 15x10= 150cm2 x 44,65 Kč/cm2</t>
  </si>
  <si>
    <t>uc.část</t>
  </si>
  <si>
    <t>1.PP - expoziční prostory, nový vstup 
(detailní rozpočet je v ČJ na NKM)</t>
  </si>
  <si>
    <t>3.NP - půdní prostor vestavba učeben
(detailní rozpočet je v ČJ na NKM)</t>
  </si>
  <si>
    <t>xxxx</t>
  </si>
  <si>
    <t>modernizace 1.NP a 2.NP - st.práce
(detailní rozpočet je v ČJ na NKM)</t>
  </si>
  <si>
    <t>modernizace a vybavení 1.NP - st.práce
(detailní rozpočet je v ČJ na NKM)</t>
  </si>
  <si>
    <t>modernizace a vybavení 2.NP - st.práce
(detailní rozpočet je v ČJ na NKM)</t>
  </si>
  <si>
    <t>Modernizace a vybavení 1.NP+2.NP - vybavení</t>
  </si>
  <si>
    <t>schodolez pro transport vozíků</t>
  </si>
  <si>
    <t>žaluzie ke stávajícícm zrcadlovým stěnám 1x 2,4*2,8 m + 1x 6,2*2,8 m</t>
  </si>
  <si>
    <t>multifunkční vitrína pro výstavy s bezp.sklem 
185x70x35 cm</t>
  </si>
  <si>
    <t>čtyřpatrová rohová police pro expozice
50x80x80 cm</t>
  </si>
  <si>
    <t>klimatizační jednotka; chlazení=2,9 kW, topení=2,89 kW
90x39,5x35 cm</t>
  </si>
  <si>
    <t>regál nosnost 120 Kg, 6 polic - 200x100x60 cm</t>
  </si>
  <si>
    <t>skříň na pomůcky, 4 police - 190x90x40 cm</t>
  </si>
  <si>
    <t>mobilní tabule s oboustranným povrchem - 150x100 cm</t>
  </si>
  <si>
    <t>multimediální katedra včetně židle - 120x60x110 cm</t>
  </si>
  <si>
    <t>malířské stojany dřevěné, pro plátno 90 cm - 14x45x75 cm</t>
  </si>
  <si>
    <t>stojan na sušení výkresů - 60x100x120 cm</t>
  </si>
  <si>
    <t>válcovací stůl na keramiku - 115x85x 100 cm</t>
  </si>
  <si>
    <t>hlubotiskový lis s volantem a stolem - 80x150 cm</t>
  </si>
  <si>
    <t>hrnčířské kruhy, 400(230) V, 230 ot/min - 80x65x105 cm</t>
  </si>
  <si>
    <t>keramická komorová pec, 120 l, teplota 1280 °C</t>
  </si>
  <si>
    <t>truhlářská hoblice - 75x110x40 cm</t>
  </si>
  <si>
    <t>stojanová vrtačka, vrták 3-16mm, 450 W, 12 rychlostí, náklon +/- 45°</t>
  </si>
  <si>
    <t>dvoukotoučová bruska 150 mm, 500 W, 2900 ot/min.</t>
  </si>
  <si>
    <t>regál nosnost 120 kg, 7 polic - 200x100x60 cm</t>
  </si>
  <si>
    <t>výkresová skříň s 10 zásuvkami - 90x75x75 cm</t>
  </si>
  <si>
    <t>digitální zrcadlovka, 12 Mpx, 16-105 mm, 3"LCD/9000pix</t>
  </si>
  <si>
    <t>fototiskárna, termální inkoustový tisk, 4800x1200 DPI</t>
  </si>
  <si>
    <t>tablet A5 + pero, 2540dpi, USB port</t>
  </si>
  <si>
    <t>digitální kamera HDV, 50GB HDD, 5Mpix, 16:9, zoom 12x</t>
  </si>
  <si>
    <t>scanner A4, 4800x4800 DPI, USB2.0</t>
  </si>
  <si>
    <t>halogenové fotografické světlo, 4 klapky, filtry, 1000W</t>
  </si>
  <si>
    <t>vybavení fotokomory - misky, kleště, sušička, řezačka, spínací hodiny, lupa, váleček, teploměr, zvětšovací přístroj, maskovací rám</t>
  </si>
  <si>
    <t>šatní komplet pro 7 žáků, 90x175 cm</t>
  </si>
  <si>
    <t>učitelský stůl, kombinace dřevo-kov, 70x160x60 cm</t>
  </si>
  <si>
    <t>regál nosnost 120 Kg, 7 polic - 240x100x60 cm</t>
  </si>
  <si>
    <t>PC učitelské v síti - PC(OP 4MB, HDD 500GB, DVD-RW), monitor (19", 16:9, 5ms), klávesnice, myš</t>
  </si>
  <si>
    <t>interierové meziokenní žaluzie do okna 1,1x1,7 m</t>
  </si>
  <si>
    <t>interaktivní tabule + SW, 160x120 cm</t>
  </si>
  <si>
    <t>multifunkční laserové zařízení, A4 
- tiskárna, fax, kopírka, scanner</t>
  </si>
  <si>
    <t>souprava rytmických nástrojů - bubínek, chrastítko, hůlky, klapačka, rolničky, drhlo, palička</t>
  </si>
  <si>
    <t>dvouřadý xylofon s 30 kovovými kameny</t>
  </si>
  <si>
    <t>velká sada karaoke mix - vstp DVD, výstup TV, mikrofon</t>
  </si>
  <si>
    <t>Náklady jsou stanoveny  v EURO  dle obdobných projektů a obvyklé ceny na trhu</t>
  </si>
  <si>
    <t>xxx</t>
  </si>
  <si>
    <t>multimediální sestava pro výtvarný obor - HD TV plazma, Blue-Ray/DVD/VHS rekordér, SW foto, SW animate, aktivní repro, WiFi, foto video pozadí a odrazy, stativ</t>
  </si>
  <si>
    <t>PC obrazová pro sestavu, dvoujádrový procesor 3GB, 4 GB RAM, graf.karta 512MB, LAN 1GB, HDD systémový 1TB, HDD RAID5 1TB, DVD-RW, FDD 3,5", multi-card reader, řadič</t>
  </si>
  <si>
    <t>multimediální sestava pro taneční obor  - projektor, stah.plátno, DVD/VHS rekordér, CD přehrávač, MG přehrávač, zvuk.HD rekordér, mix.plut, aktivní repro, osvětlení, stativy, zpětný.odposlech, stmívací jednotka</t>
  </si>
  <si>
    <t>digitální stage piano, 88 kláves s kladívkovou mechanikou, 128 hlasů, 16 partů, 2 sloty, displej;</t>
  </si>
  <si>
    <t>PC učitelské v síti (17" notebook) - PC(2GHz, OP 3MB, HDD 320GB, DVD-RW, WiFi), klávesnice, myš</t>
  </si>
  <si>
    <t>multimediální sestava pro hudební obor - digidesign HW motor mix pult, DVD/VHS rekordér, aktivní reprosoustava, WiFi router, SW pro hudební studio, sluchátka, odposlech, stojany, mikrofony</t>
  </si>
  <si>
    <t>PC-server, 2jádr.proces, 4 GB OP, graf.karta 512MB, HDD systémový 1TB, druhý HDD 2TB, DVD-RW, FDD 3,5", multi-card reader, řadič</t>
  </si>
  <si>
    <t>Náklady související s realizací stavby</t>
  </si>
  <si>
    <t>dokumentace skutečného provedení</t>
  </si>
  <si>
    <t>koordinátor BOZP</t>
  </si>
  <si>
    <t>zajištění rozhodnutí, stanovisek souvisejícíhc s realizací</t>
  </si>
  <si>
    <t>vytýčení technické infrastruktury</t>
  </si>
  <si>
    <t>revizní zprávy elektrických zařízení</t>
  </si>
  <si>
    <t>revize zabezpečovacího systému EZS</t>
  </si>
  <si>
    <t xml:space="preserve">autorský dozor projektanta </t>
  </si>
  <si>
    <t xml:space="preserve">technický dozor investora </t>
  </si>
  <si>
    <t>PD pro provedení stavby</t>
  </si>
  <si>
    <t>PD pro výběr zhotovitele</t>
  </si>
  <si>
    <t>zpracování výběrového řízení</t>
  </si>
  <si>
    <t>překladatel - dohoda o provedení práce</t>
  </si>
  <si>
    <t>monitoring, vyhodnocení - dohoda o provedení práce</t>
  </si>
  <si>
    <t>NOVÉ - vyplynulo 
z položek ve VŘ</t>
  </si>
  <si>
    <t>zrušeno, SOD uzavřena dle VŘ</t>
  </si>
  <si>
    <t>upraveno k podpisu dohod</t>
  </si>
  <si>
    <t>srpen 2009 (VŘ)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</si>
</sst>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b/>
      <sz val="11"/>
      <color indexed="12"/>
      <name val="Times New Roman"/>
      <family val="1"/>
    </font>
    <font>
      <b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Arial"/>
      <family val="2"/>
    </font>
    <font>
      <b/>
      <sz val="11"/>
      <color indexed="20"/>
      <name val="Times New Roman"/>
      <family val="1"/>
    </font>
    <font>
      <b/>
      <sz val="10"/>
      <color indexed="20"/>
      <name val="Times New Roman"/>
      <family val="1"/>
    </font>
    <font>
      <b/>
      <sz val="9"/>
      <name val="Times New Roman"/>
      <family val="1"/>
    </font>
    <font>
      <b/>
      <i/>
      <sz val="10"/>
      <color indexed="12"/>
      <name val="Times New Roman"/>
      <family val="1"/>
    </font>
    <font>
      <sz val="8"/>
      <name val="Arial"/>
      <family val="2"/>
    </font>
    <font>
      <sz val="10"/>
      <name val="Arial CE"/>
      <family val="0"/>
    </font>
    <font>
      <b/>
      <sz val="10"/>
      <color indexed="14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71DAFF"/>
        <bgColor indexed="64"/>
      </patternFill>
    </fill>
    <fill>
      <patternFill patternType="solid">
        <fgColor rgb="FF8BFFBF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2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center" vertical="center" wrapText="1"/>
    </xf>
    <xf numFmtId="3" fontId="17" fillId="0" borderId="12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0" fontId="1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right" vertical="center" wrapText="1"/>
    </xf>
    <xf numFmtId="3" fontId="5" fillId="0" borderId="17" xfId="0" applyNumberFormat="1" applyFont="1" applyBorder="1" applyAlignment="1">
      <alignment horizontal="right" vertical="center"/>
    </xf>
    <xf numFmtId="3" fontId="5" fillId="0" borderId="18" xfId="0" applyNumberFormat="1" applyFont="1" applyBorder="1" applyAlignment="1">
      <alignment horizontal="right" vertical="center"/>
    </xf>
    <xf numFmtId="0" fontId="13" fillId="0" borderId="17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center" vertical="center" wrapText="1"/>
    </xf>
    <xf numFmtId="3" fontId="12" fillId="0" borderId="17" xfId="0" applyNumberFormat="1" applyFont="1" applyBorder="1" applyAlignment="1">
      <alignment horizontal="center" vertical="center"/>
    </xf>
    <xf numFmtId="3" fontId="12" fillId="0" borderId="17" xfId="0" applyNumberFormat="1" applyFont="1" applyBorder="1" applyAlignment="1">
      <alignment horizontal="right" vertical="center" wrapText="1"/>
    </xf>
    <xf numFmtId="3" fontId="12" fillId="0" borderId="17" xfId="0" applyNumberFormat="1" applyFont="1" applyBorder="1" applyAlignment="1">
      <alignment horizontal="right" vertical="center"/>
    </xf>
    <xf numFmtId="0" fontId="3" fillId="33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center" vertical="center" wrapText="1"/>
    </xf>
    <xf numFmtId="3" fontId="13" fillId="33" borderId="12" xfId="0" applyNumberFormat="1" applyFont="1" applyFill="1" applyBorder="1" applyAlignment="1">
      <alignment horizontal="center" vertical="center"/>
    </xf>
    <xf numFmtId="3" fontId="13" fillId="33" borderId="12" xfId="0" applyNumberFormat="1" applyFont="1" applyFill="1" applyBorder="1" applyAlignment="1">
      <alignment horizontal="right" vertical="center" wrapText="1"/>
    </xf>
    <xf numFmtId="0" fontId="16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7" fillId="0" borderId="16" xfId="0" applyFont="1" applyBorder="1" applyAlignment="1">
      <alignment horizontal="left" vertical="center"/>
    </xf>
    <xf numFmtId="0" fontId="13" fillId="33" borderId="10" xfId="0" applyFont="1" applyFill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3" fontId="12" fillId="0" borderId="14" xfId="0" applyNumberFormat="1" applyFont="1" applyBorder="1" applyAlignment="1">
      <alignment horizontal="center" vertical="center"/>
    </xf>
    <xf numFmtId="3" fontId="12" fillId="0" borderId="14" xfId="0" applyNumberFormat="1" applyFont="1" applyBorder="1" applyAlignment="1">
      <alignment horizontal="right" vertical="center"/>
    </xf>
    <xf numFmtId="0" fontId="12" fillId="0" borderId="17" xfId="0" applyFont="1" applyBorder="1" applyAlignment="1">
      <alignment horizontal="left" vertical="center" wrapText="1"/>
    </xf>
    <xf numFmtId="0" fontId="12" fillId="33" borderId="12" xfId="0" applyFont="1" applyFill="1" applyBorder="1" applyAlignment="1">
      <alignment horizontal="left" vertical="center" wrapText="1"/>
    </xf>
    <xf numFmtId="0" fontId="12" fillId="33" borderId="12" xfId="0" applyFont="1" applyFill="1" applyBorder="1" applyAlignment="1">
      <alignment horizontal="center" vertical="center" wrapText="1"/>
    </xf>
    <xf numFmtId="3" fontId="12" fillId="33" borderId="12" xfId="0" applyNumberFormat="1" applyFont="1" applyFill="1" applyBorder="1" applyAlignment="1">
      <alignment horizontal="center" vertical="center"/>
    </xf>
    <xf numFmtId="3" fontId="13" fillId="33" borderId="12" xfId="0" applyNumberFormat="1" applyFont="1" applyFill="1" applyBorder="1" applyAlignment="1">
      <alignment horizontal="right" vertical="center"/>
    </xf>
    <xf numFmtId="0" fontId="8" fillId="0" borderId="16" xfId="0" applyFont="1" applyBorder="1" applyAlignment="1">
      <alignment horizontal="left" vertical="center"/>
    </xf>
    <xf numFmtId="0" fontId="12" fillId="0" borderId="14" xfId="0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/>
    </xf>
    <xf numFmtId="0" fontId="15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center" vertical="center" wrapText="1"/>
    </xf>
    <xf numFmtId="3" fontId="12" fillId="0" borderId="21" xfId="0" applyNumberFormat="1" applyFont="1" applyBorder="1" applyAlignment="1">
      <alignment horizontal="center" vertical="center"/>
    </xf>
    <xf numFmtId="3" fontId="12" fillId="0" borderId="21" xfId="0" applyNumberFormat="1" applyFont="1" applyBorder="1" applyAlignment="1">
      <alignment horizontal="right" vertical="center" wrapText="1"/>
    </xf>
    <xf numFmtId="0" fontId="3" fillId="33" borderId="20" xfId="0" applyFont="1" applyFill="1" applyBorder="1" applyAlignment="1">
      <alignment vertical="center"/>
    </xf>
    <xf numFmtId="0" fontId="12" fillId="33" borderId="22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3" fontId="12" fillId="33" borderId="10" xfId="0" applyNumberFormat="1" applyFont="1" applyFill="1" applyBorder="1" applyAlignment="1">
      <alignment horizontal="center" vertical="center"/>
    </xf>
    <xf numFmtId="3" fontId="12" fillId="33" borderId="10" xfId="0" applyNumberFormat="1" applyFont="1" applyFill="1" applyBorder="1" applyAlignment="1">
      <alignment horizontal="right" vertical="center" wrapText="1"/>
    </xf>
    <xf numFmtId="3" fontId="13" fillId="33" borderId="10" xfId="0" applyNumberFormat="1" applyFont="1" applyFill="1" applyBorder="1" applyAlignment="1">
      <alignment horizontal="right" vertical="center"/>
    </xf>
    <xf numFmtId="0" fontId="7" fillId="0" borderId="16" xfId="0" applyFont="1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0" fontId="3" fillId="33" borderId="24" xfId="0" applyFont="1" applyFill="1" applyBorder="1" applyAlignment="1">
      <alignment vertical="center"/>
    </xf>
    <xf numFmtId="3" fontId="13" fillId="33" borderId="10" xfId="0" applyNumberFormat="1" applyFont="1" applyFill="1" applyBorder="1" applyAlignment="1">
      <alignment horizontal="right" vertical="center" wrapText="1"/>
    </xf>
    <xf numFmtId="0" fontId="6" fillId="34" borderId="25" xfId="0" applyFont="1" applyFill="1" applyBorder="1" applyAlignment="1">
      <alignment vertical="center"/>
    </xf>
    <xf numFmtId="0" fontId="6" fillId="35" borderId="26" xfId="0" applyFont="1" applyFill="1" applyBorder="1" applyAlignment="1">
      <alignment horizontal="left" vertical="center" wrapText="1"/>
    </xf>
    <xf numFmtId="0" fontId="6" fillId="35" borderId="26" xfId="0" applyFont="1" applyFill="1" applyBorder="1" applyAlignment="1">
      <alignment horizontal="center" vertical="center" wrapText="1"/>
    </xf>
    <xf numFmtId="3" fontId="6" fillId="35" borderId="26" xfId="0" applyNumberFormat="1" applyFont="1" applyFill="1" applyBorder="1" applyAlignment="1">
      <alignment horizontal="center" vertical="center"/>
    </xf>
    <xf numFmtId="3" fontId="6" fillId="35" borderId="26" xfId="0" applyNumberFormat="1" applyFont="1" applyFill="1" applyBorder="1" applyAlignment="1">
      <alignment horizontal="right" vertical="center"/>
    </xf>
    <xf numFmtId="3" fontId="6" fillId="34" borderId="26" xfId="0" applyNumberFormat="1" applyFont="1" applyFill="1" applyBorder="1" applyAlignment="1">
      <alignment horizontal="right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0" fontId="14" fillId="0" borderId="23" xfId="0" applyFont="1" applyBorder="1" applyAlignment="1">
      <alignment vertical="center"/>
    </xf>
    <xf numFmtId="0" fontId="14" fillId="0" borderId="24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center" vertical="center"/>
    </xf>
    <xf numFmtId="3" fontId="14" fillId="0" borderId="24" xfId="0" applyNumberFormat="1" applyFont="1" applyBorder="1" applyAlignment="1">
      <alignment horizontal="center" vertical="center"/>
    </xf>
    <xf numFmtId="3" fontId="14" fillId="0" borderId="24" xfId="0" applyNumberFormat="1" applyFont="1" applyBorder="1" applyAlignment="1">
      <alignment horizontal="right" vertical="center"/>
    </xf>
    <xf numFmtId="3" fontId="14" fillId="0" borderId="12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0" fontId="5" fillId="0" borderId="27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 wrapText="1"/>
    </xf>
    <xf numFmtId="3" fontId="5" fillId="0" borderId="27" xfId="0" applyNumberFormat="1" applyFont="1" applyBorder="1" applyAlignment="1">
      <alignment horizontal="center" vertical="center"/>
    </xf>
    <xf numFmtId="3" fontId="5" fillId="0" borderId="27" xfId="0" applyNumberFormat="1" applyFont="1" applyBorder="1" applyAlignment="1">
      <alignment horizontal="righ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center" vertical="center" wrapText="1"/>
    </xf>
    <xf numFmtId="3" fontId="5" fillId="0" borderId="28" xfId="0" applyNumberFormat="1" applyFont="1" applyBorder="1" applyAlignment="1">
      <alignment horizontal="center" vertical="center"/>
    </xf>
    <xf numFmtId="3" fontId="5" fillId="0" borderId="28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vertical="center"/>
    </xf>
    <xf numFmtId="2" fontId="0" fillId="0" borderId="0" xfId="0" applyNumberFormat="1" applyFont="1" applyAlignment="1">
      <alignment vertical="center"/>
    </xf>
    <xf numFmtId="0" fontId="3" fillId="2" borderId="17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center" vertical="center" wrapText="1"/>
    </xf>
    <xf numFmtId="3" fontId="5" fillId="2" borderId="17" xfId="0" applyNumberFormat="1" applyFont="1" applyFill="1" applyBorder="1" applyAlignment="1">
      <alignment horizontal="center" vertical="center" wrapText="1"/>
    </xf>
    <xf numFmtId="3" fontId="5" fillId="2" borderId="17" xfId="0" applyNumberFormat="1" applyFont="1" applyFill="1" applyBorder="1" applyAlignment="1">
      <alignment horizontal="right" vertical="center" wrapText="1"/>
    </xf>
    <xf numFmtId="3" fontId="5" fillId="2" borderId="17" xfId="0" applyNumberFormat="1" applyFont="1" applyFill="1" applyBorder="1" applyAlignment="1">
      <alignment horizontal="right" vertical="center"/>
    </xf>
    <xf numFmtId="3" fontId="5" fillId="2" borderId="18" xfId="0" applyNumberFormat="1" applyFont="1" applyFill="1" applyBorder="1" applyAlignment="1">
      <alignment horizontal="right" vertical="center"/>
    </xf>
    <xf numFmtId="0" fontId="5" fillId="2" borderId="17" xfId="0" applyFont="1" applyFill="1" applyBorder="1" applyAlignment="1">
      <alignment horizontal="left" vertical="center" wrapText="1"/>
    </xf>
    <xf numFmtId="0" fontId="5" fillId="2" borderId="28" xfId="47" applyFont="1" applyFill="1" applyBorder="1" applyAlignment="1">
      <alignment vertical="center" wrapText="1"/>
      <protection/>
    </xf>
    <xf numFmtId="0" fontId="3" fillId="13" borderId="17" xfId="0" applyFont="1" applyFill="1" applyBorder="1" applyAlignment="1">
      <alignment horizontal="left" vertical="center" wrapText="1"/>
    </xf>
    <xf numFmtId="0" fontId="5" fillId="13" borderId="17" xfId="0" applyFont="1" applyFill="1" applyBorder="1" applyAlignment="1">
      <alignment horizontal="center" vertical="center" wrapText="1"/>
    </xf>
    <xf numFmtId="3" fontId="5" fillId="13" borderId="17" xfId="0" applyNumberFormat="1" applyFont="1" applyFill="1" applyBorder="1" applyAlignment="1">
      <alignment horizontal="center" vertical="center" wrapText="1"/>
    </xf>
    <xf numFmtId="3" fontId="5" fillId="13" borderId="17" xfId="0" applyNumberFormat="1" applyFont="1" applyFill="1" applyBorder="1" applyAlignment="1">
      <alignment horizontal="right" vertical="center" wrapText="1"/>
    </xf>
    <xf numFmtId="3" fontId="5" fillId="13" borderId="17" xfId="0" applyNumberFormat="1" applyFont="1" applyFill="1" applyBorder="1" applyAlignment="1">
      <alignment horizontal="right" vertical="center"/>
    </xf>
    <xf numFmtId="3" fontId="5" fillId="13" borderId="18" xfId="0" applyNumberFormat="1" applyFont="1" applyFill="1" applyBorder="1" applyAlignment="1">
      <alignment horizontal="right" vertical="center"/>
    </xf>
    <xf numFmtId="0" fontId="5" fillId="13" borderId="17" xfId="0" applyFont="1" applyFill="1" applyBorder="1" applyAlignment="1">
      <alignment horizontal="left" vertical="center" wrapText="1"/>
    </xf>
    <xf numFmtId="0" fontId="3" fillId="10" borderId="17" xfId="0" applyFont="1" applyFill="1" applyBorder="1" applyAlignment="1">
      <alignment horizontal="left" vertical="center" wrapText="1"/>
    </xf>
    <xf numFmtId="0" fontId="5" fillId="10" borderId="17" xfId="0" applyFont="1" applyFill="1" applyBorder="1" applyAlignment="1">
      <alignment horizontal="center" vertical="center" wrapText="1"/>
    </xf>
    <xf numFmtId="3" fontId="5" fillId="10" borderId="17" xfId="0" applyNumberFormat="1" applyFont="1" applyFill="1" applyBorder="1" applyAlignment="1">
      <alignment horizontal="center" vertical="center" wrapText="1"/>
    </xf>
    <xf numFmtId="3" fontId="5" fillId="10" borderId="17" xfId="0" applyNumberFormat="1" applyFont="1" applyFill="1" applyBorder="1" applyAlignment="1">
      <alignment horizontal="right" vertical="center" wrapText="1"/>
    </xf>
    <xf numFmtId="3" fontId="5" fillId="10" borderId="18" xfId="0" applyNumberFormat="1" applyFont="1" applyFill="1" applyBorder="1" applyAlignment="1">
      <alignment horizontal="right" vertical="center" wrapText="1"/>
    </xf>
    <xf numFmtId="0" fontId="5" fillId="10" borderId="17" xfId="0" applyFont="1" applyFill="1" applyBorder="1" applyAlignment="1">
      <alignment horizontal="left" vertical="center" wrapText="1"/>
    </xf>
    <xf numFmtId="3" fontId="5" fillId="10" borderId="17" xfId="0" applyNumberFormat="1" applyFont="1" applyFill="1" applyBorder="1" applyAlignment="1">
      <alignment horizontal="right" vertical="center"/>
    </xf>
    <xf numFmtId="3" fontId="5" fillId="10" borderId="18" xfId="0" applyNumberFormat="1" applyFont="1" applyFill="1" applyBorder="1" applyAlignment="1">
      <alignment horizontal="right" vertical="center"/>
    </xf>
    <xf numFmtId="0" fontId="13" fillId="12" borderId="14" xfId="0" applyFont="1" applyFill="1" applyBorder="1" applyAlignment="1">
      <alignment horizontal="left" vertical="center" wrapText="1"/>
    </xf>
    <xf numFmtId="0" fontId="12" fillId="12" borderId="14" xfId="0" applyFont="1" applyFill="1" applyBorder="1" applyAlignment="1">
      <alignment horizontal="center" vertical="center" wrapText="1"/>
    </xf>
    <xf numFmtId="3" fontId="12" fillId="12" borderId="14" xfId="0" applyNumberFormat="1" applyFont="1" applyFill="1" applyBorder="1" applyAlignment="1">
      <alignment horizontal="center" vertical="center" wrapText="1"/>
    </xf>
    <xf numFmtId="3" fontId="12" fillId="12" borderId="14" xfId="0" applyNumberFormat="1" applyFont="1" applyFill="1" applyBorder="1" applyAlignment="1">
      <alignment horizontal="right" vertical="center" wrapText="1"/>
    </xf>
    <xf numFmtId="3" fontId="12" fillId="12" borderId="15" xfId="0" applyNumberFormat="1" applyFont="1" applyFill="1" applyBorder="1" applyAlignment="1">
      <alignment horizontal="right" vertical="center" wrapText="1"/>
    </xf>
    <xf numFmtId="0" fontId="5" fillId="12" borderId="17" xfId="0" applyFont="1" applyFill="1" applyBorder="1" applyAlignment="1">
      <alignment vertical="center" wrapText="1"/>
    </xf>
    <xf numFmtId="0" fontId="5" fillId="12" borderId="17" xfId="0" applyFont="1" applyFill="1" applyBorder="1" applyAlignment="1">
      <alignment horizontal="center" vertical="center" wrapText="1"/>
    </xf>
    <xf numFmtId="3" fontId="5" fillId="12" borderId="17" xfId="0" applyNumberFormat="1" applyFont="1" applyFill="1" applyBorder="1" applyAlignment="1">
      <alignment horizontal="center" vertical="center" wrapText="1"/>
    </xf>
    <xf numFmtId="3" fontId="5" fillId="12" borderId="17" xfId="0" applyNumberFormat="1" applyFont="1" applyFill="1" applyBorder="1" applyAlignment="1">
      <alignment horizontal="right" vertical="center" wrapText="1"/>
    </xf>
    <xf numFmtId="3" fontId="5" fillId="12" borderId="17" xfId="0" applyNumberFormat="1" applyFont="1" applyFill="1" applyBorder="1" applyAlignment="1">
      <alignment horizontal="right" vertical="center"/>
    </xf>
    <xf numFmtId="3" fontId="5" fillId="12" borderId="18" xfId="0" applyNumberFormat="1" applyFont="1" applyFill="1" applyBorder="1" applyAlignment="1">
      <alignment horizontal="right" vertical="center"/>
    </xf>
    <xf numFmtId="0" fontId="5" fillId="12" borderId="17" xfId="0" applyFont="1" applyFill="1" applyBorder="1" applyAlignment="1">
      <alignment horizontal="left" vertical="center" wrapText="1"/>
    </xf>
    <xf numFmtId="0" fontId="21" fillId="12" borderId="17" xfId="0" applyFont="1" applyFill="1" applyBorder="1" applyAlignment="1">
      <alignment horizontal="left" vertical="center" wrapText="1"/>
    </xf>
    <xf numFmtId="0" fontId="21" fillId="12" borderId="17" xfId="0" applyFont="1" applyFill="1" applyBorder="1" applyAlignment="1">
      <alignment horizontal="center" vertical="center" wrapText="1"/>
    </xf>
    <xf numFmtId="3" fontId="21" fillId="12" borderId="17" xfId="0" applyNumberFormat="1" applyFont="1" applyFill="1" applyBorder="1" applyAlignment="1">
      <alignment horizontal="center" vertical="center" wrapText="1"/>
    </xf>
    <xf numFmtId="3" fontId="21" fillId="12" borderId="17" xfId="0" applyNumberFormat="1" applyFont="1" applyFill="1" applyBorder="1" applyAlignment="1">
      <alignment horizontal="right" vertical="center" wrapText="1"/>
    </xf>
    <xf numFmtId="3" fontId="21" fillId="12" borderId="17" xfId="0" applyNumberFormat="1" applyFont="1" applyFill="1" applyBorder="1" applyAlignment="1">
      <alignment horizontal="right" vertical="center"/>
    </xf>
    <xf numFmtId="3" fontId="21" fillId="12" borderId="18" xfId="0" applyNumberFormat="1" applyFont="1" applyFill="1" applyBorder="1" applyAlignment="1">
      <alignment horizontal="right" vertical="center"/>
    </xf>
    <xf numFmtId="0" fontId="3" fillId="3" borderId="17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horizontal="center" vertical="center" wrapText="1"/>
    </xf>
    <xf numFmtId="3" fontId="5" fillId="3" borderId="17" xfId="0" applyNumberFormat="1" applyFont="1" applyFill="1" applyBorder="1" applyAlignment="1">
      <alignment horizontal="center" vertical="center" wrapText="1"/>
    </xf>
    <xf numFmtId="3" fontId="5" fillId="3" borderId="17" xfId="0" applyNumberFormat="1" applyFont="1" applyFill="1" applyBorder="1" applyAlignment="1">
      <alignment horizontal="right" vertical="center" wrapText="1"/>
    </xf>
    <xf numFmtId="3" fontId="5" fillId="3" borderId="17" xfId="0" applyNumberFormat="1" applyFont="1" applyFill="1" applyBorder="1" applyAlignment="1">
      <alignment horizontal="right" vertical="center"/>
    </xf>
    <xf numFmtId="3" fontId="5" fillId="3" borderId="18" xfId="0" applyNumberFormat="1" applyFont="1" applyFill="1" applyBorder="1" applyAlignment="1">
      <alignment horizontal="right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vertical="center"/>
    </xf>
    <xf numFmtId="0" fontId="5" fillId="3" borderId="17" xfId="0" applyFont="1" applyFill="1" applyBorder="1" applyAlignment="1">
      <alignment vertical="center" wrapText="1"/>
    </xf>
    <xf numFmtId="0" fontId="5" fillId="3" borderId="28" xfId="47" applyFont="1" applyFill="1" applyBorder="1" applyAlignment="1">
      <alignment vertical="center" wrapText="1"/>
      <protection/>
    </xf>
    <xf numFmtId="0" fontId="5" fillId="0" borderId="14" xfId="0" applyFont="1" applyBorder="1" applyAlignment="1">
      <alignment horizontal="left" vertical="center" wrapText="1"/>
    </xf>
    <xf numFmtId="10" fontId="5" fillId="0" borderId="17" xfId="0" applyNumberFormat="1" applyFont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right" vertical="center" wrapText="1"/>
    </xf>
    <xf numFmtId="0" fontId="13" fillId="36" borderId="17" xfId="0" applyFont="1" applyFill="1" applyBorder="1" applyAlignment="1">
      <alignment horizontal="left" vertical="center" wrapText="1"/>
    </xf>
    <xf numFmtId="0" fontId="12" fillId="36" borderId="17" xfId="0" applyFont="1" applyFill="1" applyBorder="1" applyAlignment="1">
      <alignment horizontal="center" vertical="center" wrapText="1"/>
    </xf>
    <xf numFmtId="3" fontId="12" fillId="36" borderId="17" xfId="0" applyNumberFormat="1" applyFont="1" applyFill="1" applyBorder="1" applyAlignment="1">
      <alignment horizontal="center" vertical="center"/>
    </xf>
    <xf numFmtId="3" fontId="12" fillId="36" borderId="17" xfId="0" applyNumberFormat="1" applyFont="1" applyFill="1" applyBorder="1" applyAlignment="1">
      <alignment horizontal="right" vertical="center" wrapText="1"/>
    </xf>
    <xf numFmtId="3" fontId="5" fillId="36" borderId="17" xfId="0" applyNumberFormat="1" applyFont="1" applyFill="1" applyBorder="1" applyAlignment="1">
      <alignment horizontal="right" vertical="center"/>
    </xf>
    <xf numFmtId="3" fontId="5" fillId="36" borderId="18" xfId="0" applyNumberFormat="1" applyFont="1" applyFill="1" applyBorder="1" applyAlignment="1">
      <alignment horizontal="right" vertical="center"/>
    </xf>
    <xf numFmtId="0" fontId="12" fillId="36" borderId="17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vertical="center"/>
    </xf>
    <xf numFmtId="0" fontId="12" fillId="36" borderId="10" xfId="0" applyFont="1" applyFill="1" applyBorder="1" applyAlignment="1">
      <alignment horizontal="left" vertical="center" wrapText="1"/>
    </xf>
    <xf numFmtId="0" fontId="13" fillId="36" borderId="12" xfId="0" applyFont="1" applyFill="1" applyBorder="1" applyAlignment="1">
      <alignment horizontal="center" vertical="center" wrapText="1"/>
    </xf>
    <xf numFmtId="3" fontId="13" fillId="36" borderId="12" xfId="0" applyNumberFormat="1" applyFont="1" applyFill="1" applyBorder="1" applyAlignment="1">
      <alignment horizontal="center" vertical="center"/>
    </xf>
    <xf numFmtId="3" fontId="13" fillId="36" borderId="12" xfId="0" applyNumberFormat="1" applyFont="1" applyFill="1" applyBorder="1" applyAlignment="1">
      <alignment horizontal="right" vertical="center" wrapText="1"/>
    </xf>
    <xf numFmtId="0" fontId="16" fillId="37" borderId="16" xfId="0" applyFont="1" applyFill="1" applyBorder="1" applyAlignment="1">
      <alignment horizontal="left" vertical="center"/>
    </xf>
    <xf numFmtId="0" fontId="12" fillId="37" borderId="17" xfId="0" applyFont="1" applyFill="1" applyBorder="1" applyAlignment="1">
      <alignment horizontal="left" vertical="center" wrapText="1"/>
    </xf>
    <xf numFmtId="0" fontId="12" fillId="37" borderId="17" xfId="0" applyFont="1" applyFill="1" applyBorder="1" applyAlignment="1">
      <alignment horizontal="center" vertical="center" wrapText="1"/>
    </xf>
    <xf numFmtId="3" fontId="12" fillId="37" borderId="17" xfId="0" applyNumberFormat="1" applyFont="1" applyFill="1" applyBorder="1" applyAlignment="1">
      <alignment horizontal="center" vertical="center"/>
    </xf>
    <xf numFmtId="3" fontId="12" fillId="37" borderId="17" xfId="0" applyNumberFormat="1" applyFont="1" applyFill="1" applyBorder="1" applyAlignment="1">
      <alignment horizontal="right" vertical="center" wrapText="1"/>
    </xf>
    <xf numFmtId="3" fontId="12" fillId="37" borderId="17" xfId="0" applyNumberFormat="1" applyFont="1" applyFill="1" applyBorder="1" applyAlignment="1">
      <alignment horizontal="right" vertical="center"/>
    </xf>
    <xf numFmtId="0" fontId="12" fillId="38" borderId="17" xfId="0" applyFont="1" applyFill="1" applyBorder="1" applyAlignment="1">
      <alignment horizontal="left" vertical="center" wrapText="1"/>
    </xf>
    <xf numFmtId="0" fontId="12" fillId="38" borderId="17" xfId="0" applyFont="1" applyFill="1" applyBorder="1" applyAlignment="1">
      <alignment horizontal="center" vertical="center" wrapText="1"/>
    </xf>
    <xf numFmtId="3" fontId="12" fillId="38" borderId="17" xfId="0" applyNumberFormat="1" applyFont="1" applyFill="1" applyBorder="1" applyAlignment="1">
      <alignment horizontal="center" vertical="center"/>
    </xf>
    <xf numFmtId="3" fontId="12" fillId="38" borderId="17" xfId="0" applyNumberFormat="1" applyFont="1" applyFill="1" applyBorder="1" applyAlignment="1">
      <alignment horizontal="right" vertical="center" wrapText="1"/>
    </xf>
    <xf numFmtId="3" fontId="12" fillId="38" borderId="17" xfId="0" applyNumberFormat="1" applyFont="1" applyFill="1" applyBorder="1" applyAlignment="1">
      <alignment horizontal="right" vertical="center"/>
    </xf>
    <xf numFmtId="0" fontId="18" fillId="0" borderId="23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5" fillId="36" borderId="29" xfId="0" applyFont="1" applyFill="1" applyBorder="1" applyAlignment="1">
      <alignment horizontal="left" vertical="center" wrapText="1"/>
    </xf>
    <xf numFmtId="0" fontId="15" fillId="36" borderId="30" xfId="0" applyFont="1" applyFill="1" applyBorder="1" applyAlignment="1">
      <alignment horizontal="left" vertical="center"/>
    </xf>
    <xf numFmtId="0" fontId="15" fillId="36" borderId="31" xfId="0" applyFont="1" applyFill="1" applyBorder="1" applyAlignment="1">
      <alignment horizontal="left" vertical="center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49" fontId="22" fillId="3" borderId="23" xfId="0" applyNumberFormat="1" applyFont="1" applyFill="1" applyBorder="1" applyAlignment="1">
      <alignment horizontal="center" vertical="center" wrapText="1"/>
    </xf>
    <xf numFmtId="49" fontId="22" fillId="3" borderId="12" xfId="0" applyNumberFormat="1" applyFont="1" applyFill="1" applyBorder="1" applyAlignment="1">
      <alignment horizontal="center" vertical="center" wrapText="1"/>
    </xf>
    <xf numFmtId="0" fontId="15" fillId="38" borderId="30" xfId="0" applyFont="1" applyFill="1" applyBorder="1" applyAlignment="1">
      <alignment horizontal="left" vertical="center"/>
    </xf>
    <xf numFmtId="0" fontId="15" fillId="38" borderId="31" xfId="0" applyFont="1" applyFill="1" applyBorder="1" applyAlignment="1">
      <alignment horizontal="left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1"/>
  <sheetViews>
    <sheetView tabSelected="1" zoomScalePageLayoutView="0" workbookViewId="0" topLeftCell="A1">
      <pane ySplit="3" topLeftCell="A96" activePane="bottomLeft" state="frozen"/>
      <selection pane="topLeft" activeCell="A1" sqref="A1"/>
      <selection pane="bottomLeft" activeCell="G75" activeCellId="1" sqref="G9 G75:G95"/>
    </sheetView>
  </sheetViews>
  <sheetFormatPr defaultColWidth="9.140625" defaultRowHeight="12.75"/>
  <cols>
    <col min="1" max="1" width="27.57421875" style="2" customWidth="1"/>
    <col min="2" max="2" width="45.28125" style="87" customWidth="1"/>
    <col min="3" max="3" width="10.57421875" style="88" customWidth="1"/>
    <col min="4" max="4" width="10.7109375" style="89" customWidth="1"/>
    <col min="5" max="5" width="9.8515625" style="90" customWidth="1"/>
    <col min="6" max="6" width="13.8515625" style="90" customWidth="1"/>
    <col min="7" max="7" width="17.8515625" style="90" customWidth="1"/>
    <col min="8" max="8" width="2.140625" style="2" customWidth="1"/>
    <col min="9" max="9" width="13.140625" style="100" customWidth="1"/>
    <col min="10" max="10" width="11.140625" style="100" customWidth="1"/>
    <col min="11" max="11" width="9.140625" style="102" customWidth="1"/>
    <col min="12" max="16384" width="9.140625" style="2" customWidth="1"/>
  </cols>
  <sheetData>
    <row r="1" spans="1:7" ht="26.25" customHeight="1" thickBot="1">
      <c r="A1" s="1" t="s">
        <v>0</v>
      </c>
      <c r="B1" s="187" t="s">
        <v>26</v>
      </c>
      <c r="C1" s="188"/>
      <c r="D1" s="188"/>
      <c r="E1" s="188"/>
      <c r="F1" s="189" t="s">
        <v>127</v>
      </c>
      <c r="G1" s="190"/>
    </row>
    <row r="2" spans="1:7" ht="18" customHeight="1" thickBot="1">
      <c r="A2" s="3"/>
      <c r="B2" s="181" t="s">
        <v>101</v>
      </c>
      <c r="C2" s="182"/>
      <c r="D2" s="182"/>
      <c r="E2" s="182"/>
      <c r="F2" s="182"/>
      <c r="G2" s="183"/>
    </row>
    <row r="3" spans="1:7" ht="36.75" thickBot="1">
      <c r="A3" s="4" t="s">
        <v>1</v>
      </c>
      <c r="B3" s="5" t="s">
        <v>2</v>
      </c>
      <c r="C3" s="6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4.25">
      <c r="A4" s="8" t="s">
        <v>28</v>
      </c>
      <c r="B4" s="9" t="s">
        <v>8</v>
      </c>
      <c r="C4" s="10"/>
      <c r="D4" s="11"/>
      <c r="E4" s="12"/>
      <c r="F4" s="13"/>
      <c r="G4" s="14"/>
    </row>
    <row r="5" spans="1:7" ht="25.5">
      <c r="A5" s="15" t="s">
        <v>29</v>
      </c>
      <c r="B5" s="16" t="s">
        <v>57</v>
      </c>
      <c r="C5" s="17" t="s">
        <v>56</v>
      </c>
      <c r="D5" s="18">
        <v>1</v>
      </c>
      <c r="E5" s="19">
        <f>725874+165178+66135</f>
        <v>957187</v>
      </c>
      <c r="F5" s="20">
        <f aca="true" t="shared" si="0" ref="F5:F10">D5*E5</f>
        <v>957187</v>
      </c>
      <c r="G5" s="21">
        <f aca="true" t="shared" si="1" ref="G5:G10">F5*1.19</f>
        <v>1139052.53</v>
      </c>
    </row>
    <row r="6" spans="1:7" ht="25.5">
      <c r="A6" s="15"/>
      <c r="B6" s="16" t="s">
        <v>58</v>
      </c>
      <c r="C6" s="17" t="s">
        <v>56</v>
      </c>
      <c r="D6" s="18">
        <v>1</v>
      </c>
      <c r="E6" s="19">
        <f>876984+940504+178930</f>
        <v>1996418</v>
      </c>
      <c r="F6" s="20">
        <f t="shared" si="0"/>
        <v>1996418</v>
      </c>
      <c r="G6" s="21">
        <f>F6*1.19+1</f>
        <v>2375738.42</v>
      </c>
    </row>
    <row r="7" spans="1:7" ht="25.5">
      <c r="A7" s="15"/>
      <c r="B7" s="16" t="s">
        <v>60</v>
      </c>
      <c r="C7" s="17" t="s">
        <v>56</v>
      </c>
      <c r="D7" s="18">
        <v>1</v>
      </c>
      <c r="E7" s="19">
        <f>1583070+300598+70000</f>
        <v>1953668</v>
      </c>
      <c r="F7" s="20">
        <f t="shared" si="0"/>
        <v>1953668</v>
      </c>
      <c r="G7" s="21">
        <f t="shared" si="1"/>
        <v>2324864.92</v>
      </c>
    </row>
    <row r="8" spans="1:7" ht="25.5">
      <c r="A8" s="15"/>
      <c r="B8" s="16" t="s">
        <v>61</v>
      </c>
      <c r="C8" s="17" t="s">
        <v>56</v>
      </c>
      <c r="D8" s="18">
        <v>1</v>
      </c>
      <c r="E8" s="19">
        <f>152751+43548+40365</f>
        <v>236664</v>
      </c>
      <c r="F8" s="20">
        <f t="shared" si="0"/>
        <v>236664</v>
      </c>
      <c r="G8" s="21">
        <f t="shared" si="1"/>
        <v>281630.16</v>
      </c>
    </row>
    <row r="9" spans="1:7" ht="25.5">
      <c r="A9" s="15"/>
      <c r="B9" s="16" t="s">
        <v>62</v>
      </c>
      <c r="C9" s="17" t="s">
        <v>56</v>
      </c>
      <c r="D9" s="18">
        <v>1</v>
      </c>
      <c r="E9" s="19">
        <f>139583+23490+43333</f>
        <v>206406</v>
      </c>
      <c r="F9" s="20">
        <f t="shared" si="0"/>
        <v>206406</v>
      </c>
      <c r="G9" s="21">
        <f t="shared" si="1"/>
        <v>245623.13999999998</v>
      </c>
    </row>
    <row r="10" spans="1:7" s="2" customFormat="1" ht="15" thickBot="1">
      <c r="A10" s="15"/>
      <c r="B10" s="22" t="s">
        <v>9</v>
      </c>
      <c r="C10" s="23" t="s">
        <v>59</v>
      </c>
      <c r="D10" s="24">
        <v>0</v>
      </c>
      <c r="E10" s="25">
        <f>0</f>
        <v>0</v>
      </c>
      <c r="F10" s="20">
        <f t="shared" si="0"/>
        <v>0</v>
      </c>
      <c r="G10" s="21">
        <f t="shared" si="1"/>
        <v>0</v>
      </c>
    </row>
    <row r="11" spans="1:7" s="2" customFormat="1" ht="21" customHeight="1" thickBot="1">
      <c r="A11" s="27" t="s">
        <v>10</v>
      </c>
      <c r="B11" s="28"/>
      <c r="C11" s="29"/>
      <c r="D11" s="30"/>
      <c r="E11" s="31"/>
      <c r="F11" s="31">
        <f>SUM(F5:F10)</f>
        <v>5350343</v>
      </c>
      <c r="G11" s="31">
        <f>SUM(G5:G10)-1</f>
        <v>6366908.17</v>
      </c>
    </row>
    <row r="12" spans="1:7" s="2" customFormat="1" ht="14.25" customHeight="1">
      <c r="A12" s="184" t="s">
        <v>124</v>
      </c>
      <c r="B12" s="158" t="s">
        <v>110</v>
      </c>
      <c r="C12" s="159"/>
      <c r="D12" s="160"/>
      <c r="E12" s="161"/>
      <c r="F12" s="162"/>
      <c r="G12" s="163"/>
    </row>
    <row r="13" spans="1:7" s="2" customFormat="1" ht="14.25" customHeight="1">
      <c r="A13" s="185"/>
      <c r="B13" s="164" t="s">
        <v>111</v>
      </c>
      <c r="C13" s="159" t="s">
        <v>25</v>
      </c>
      <c r="D13" s="160">
        <v>1</v>
      </c>
      <c r="E13" s="161">
        <v>5000</v>
      </c>
      <c r="F13" s="162">
        <f aca="true" t="shared" si="2" ref="F13:F18">D13*E13</f>
        <v>5000</v>
      </c>
      <c r="G13" s="163">
        <f aca="true" t="shared" si="3" ref="G13:G18">F13*1.19</f>
        <v>5950</v>
      </c>
    </row>
    <row r="14" spans="1:7" s="2" customFormat="1" ht="14.25" customHeight="1">
      <c r="A14" s="185"/>
      <c r="B14" s="164" t="s">
        <v>112</v>
      </c>
      <c r="C14" s="159" t="s">
        <v>25</v>
      </c>
      <c r="D14" s="160">
        <v>1</v>
      </c>
      <c r="E14" s="161">
        <v>28000</v>
      </c>
      <c r="F14" s="162">
        <f t="shared" si="2"/>
        <v>28000</v>
      </c>
      <c r="G14" s="163">
        <f t="shared" si="3"/>
        <v>33320</v>
      </c>
    </row>
    <row r="15" spans="1:7" s="2" customFormat="1" ht="14.25" customHeight="1">
      <c r="A15" s="185"/>
      <c r="B15" s="164" t="s">
        <v>113</v>
      </c>
      <c r="C15" s="159" t="s">
        <v>25</v>
      </c>
      <c r="D15" s="160">
        <v>1</v>
      </c>
      <c r="E15" s="161">
        <v>5000</v>
      </c>
      <c r="F15" s="162">
        <f t="shared" si="2"/>
        <v>5000</v>
      </c>
      <c r="G15" s="163">
        <f t="shared" si="3"/>
        <v>5950</v>
      </c>
    </row>
    <row r="16" spans="1:7" s="2" customFormat="1" ht="14.25" customHeight="1">
      <c r="A16" s="185"/>
      <c r="B16" s="164" t="s">
        <v>114</v>
      </c>
      <c r="C16" s="159" t="s">
        <v>25</v>
      </c>
      <c r="D16" s="160">
        <v>1</v>
      </c>
      <c r="E16" s="161">
        <v>2000</v>
      </c>
      <c r="F16" s="162">
        <f t="shared" si="2"/>
        <v>2000</v>
      </c>
      <c r="G16" s="163">
        <f t="shared" si="3"/>
        <v>2380</v>
      </c>
    </row>
    <row r="17" spans="1:7" ht="14.25" customHeight="1">
      <c r="A17" s="185"/>
      <c r="B17" s="164" t="s">
        <v>115</v>
      </c>
      <c r="C17" s="159" t="s">
        <v>25</v>
      </c>
      <c r="D17" s="160">
        <v>1</v>
      </c>
      <c r="E17" s="161">
        <v>10665</v>
      </c>
      <c r="F17" s="162">
        <f t="shared" si="2"/>
        <v>10665</v>
      </c>
      <c r="G17" s="163">
        <f t="shared" si="3"/>
        <v>12691.349999999999</v>
      </c>
    </row>
    <row r="18" spans="1:7" ht="15" customHeight="1" thickBot="1">
      <c r="A18" s="186"/>
      <c r="B18" s="164" t="s">
        <v>116</v>
      </c>
      <c r="C18" s="159" t="s">
        <v>25</v>
      </c>
      <c r="D18" s="160">
        <v>1</v>
      </c>
      <c r="E18" s="161">
        <v>2000</v>
      </c>
      <c r="F18" s="162">
        <f t="shared" si="2"/>
        <v>2000</v>
      </c>
      <c r="G18" s="163">
        <f t="shared" si="3"/>
        <v>2380</v>
      </c>
    </row>
    <row r="19" spans="1:7" ht="21" customHeight="1" thickBot="1">
      <c r="A19" s="165" t="s">
        <v>110</v>
      </c>
      <c r="B19" s="166"/>
      <c r="C19" s="167"/>
      <c r="D19" s="168"/>
      <c r="E19" s="169"/>
      <c r="F19" s="169">
        <f>SUM(F13:F18)</f>
        <v>52665</v>
      </c>
      <c r="G19" s="169">
        <f>SUM(G13:G18)</f>
        <v>62671.35</v>
      </c>
    </row>
    <row r="20" spans="1:7" ht="12.75">
      <c r="A20" s="32" t="s">
        <v>11</v>
      </c>
      <c r="B20" s="127" t="s">
        <v>30</v>
      </c>
      <c r="C20" s="128"/>
      <c r="D20" s="129"/>
      <c r="E20" s="130"/>
      <c r="F20" s="130"/>
      <c r="G20" s="131"/>
    </row>
    <row r="21" spans="1:11" s="34" customFormat="1" ht="25.5">
      <c r="A21" s="33"/>
      <c r="B21" s="132" t="s">
        <v>66</v>
      </c>
      <c r="C21" s="133" t="s">
        <v>25</v>
      </c>
      <c r="D21" s="134">
        <v>4</v>
      </c>
      <c r="E21" s="135">
        <v>11200</v>
      </c>
      <c r="F21" s="136">
        <f>D21*E21</f>
        <v>44800</v>
      </c>
      <c r="G21" s="137">
        <f aca="true" t="shared" si="4" ref="G21:G102">F21*1.19</f>
        <v>53312</v>
      </c>
      <c r="I21" s="101"/>
      <c r="J21" s="101"/>
      <c r="K21" s="103"/>
    </row>
    <row r="22" spans="1:11" s="34" customFormat="1" ht="25.5">
      <c r="A22" s="35"/>
      <c r="B22" s="138" t="s">
        <v>67</v>
      </c>
      <c r="C22" s="133" t="s">
        <v>25</v>
      </c>
      <c r="D22" s="134">
        <v>6</v>
      </c>
      <c r="E22" s="135">
        <v>2500</v>
      </c>
      <c r="F22" s="136">
        <f>D22*E22</f>
        <v>15000</v>
      </c>
      <c r="G22" s="137">
        <f t="shared" si="4"/>
        <v>17850</v>
      </c>
      <c r="I22" s="101"/>
      <c r="J22" s="101"/>
      <c r="K22" s="103"/>
    </row>
    <row r="23" spans="1:11" s="34" customFormat="1" ht="25.5">
      <c r="A23" s="35"/>
      <c r="B23" s="138" t="s">
        <v>68</v>
      </c>
      <c r="C23" s="133" t="s">
        <v>25</v>
      </c>
      <c r="D23" s="134">
        <v>1</v>
      </c>
      <c r="E23" s="135">
        <v>16700</v>
      </c>
      <c r="F23" s="136">
        <f>D23*E23</f>
        <v>16700</v>
      </c>
      <c r="G23" s="137">
        <f>F23*1.19</f>
        <v>19873</v>
      </c>
      <c r="I23" s="101"/>
      <c r="J23" s="101"/>
      <c r="K23" s="103"/>
    </row>
    <row r="24" spans="1:11" s="34" customFormat="1" ht="14.25">
      <c r="A24" s="35"/>
      <c r="B24" s="139" t="s">
        <v>40</v>
      </c>
      <c r="C24" s="140" t="s">
        <v>25</v>
      </c>
      <c r="D24" s="141">
        <v>1</v>
      </c>
      <c r="E24" s="142">
        <v>9600</v>
      </c>
      <c r="F24" s="143">
        <f>D24*E24</f>
        <v>9600</v>
      </c>
      <c r="G24" s="144">
        <f>F24*1.19</f>
        <v>11424</v>
      </c>
      <c r="I24" s="101"/>
      <c r="J24" s="101"/>
      <c r="K24" s="103"/>
    </row>
    <row r="25" spans="1:11" s="34" customFormat="1" ht="14.25">
      <c r="A25" s="35"/>
      <c r="B25" s="119" t="s">
        <v>31</v>
      </c>
      <c r="C25" s="120"/>
      <c r="D25" s="121"/>
      <c r="E25" s="122"/>
      <c r="F25" s="122"/>
      <c r="G25" s="123"/>
      <c r="I25" s="101"/>
      <c r="J25" s="101"/>
      <c r="K25" s="103"/>
    </row>
    <row r="26" spans="1:11" s="34" customFormat="1" ht="14.25">
      <c r="A26" s="35"/>
      <c r="B26" s="124" t="s">
        <v>69</v>
      </c>
      <c r="C26" s="120" t="s">
        <v>25</v>
      </c>
      <c r="D26" s="121">
        <v>2</v>
      </c>
      <c r="E26" s="122">
        <v>1900</v>
      </c>
      <c r="F26" s="125">
        <f>D26*E26</f>
        <v>3800</v>
      </c>
      <c r="G26" s="126">
        <f t="shared" si="4"/>
        <v>4522</v>
      </c>
      <c r="I26" s="101"/>
      <c r="J26" s="101"/>
      <c r="K26" s="103"/>
    </row>
    <row r="27" spans="1:11" s="34" customFormat="1" ht="14.25">
      <c r="A27" s="35"/>
      <c r="B27" s="124" t="s">
        <v>70</v>
      </c>
      <c r="C27" s="120" t="s">
        <v>25</v>
      </c>
      <c r="D27" s="121">
        <v>4</v>
      </c>
      <c r="E27" s="122">
        <v>4900</v>
      </c>
      <c r="F27" s="125">
        <f aca="true" t="shared" si="5" ref="F27:F55">D27*E27</f>
        <v>19600</v>
      </c>
      <c r="G27" s="126">
        <f t="shared" si="4"/>
        <v>23324</v>
      </c>
      <c r="I27" s="101"/>
      <c r="J27" s="101"/>
      <c r="K27" s="103"/>
    </row>
    <row r="28" spans="1:11" s="34" customFormat="1" ht="14.25">
      <c r="A28" s="35"/>
      <c r="B28" s="124" t="s">
        <v>47</v>
      </c>
      <c r="C28" s="120" t="s">
        <v>25</v>
      </c>
      <c r="D28" s="121">
        <v>5</v>
      </c>
      <c r="E28" s="122">
        <v>6500</v>
      </c>
      <c r="F28" s="125">
        <f t="shared" si="5"/>
        <v>32500</v>
      </c>
      <c r="G28" s="126">
        <f t="shared" si="4"/>
        <v>38675</v>
      </c>
      <c r="I28" s="101"/>
      <c r="J28" s="101"/>
      <c r="K28" s="103"/>
    </row>
    <row r="29" spans="1:11" s="34" customFormat="1" ht="14.25">
      <c r="A29" s="35"/>
      <c r="B29" s="124" t="s">
        <v>71</v>
      </c>
      <c r="C29" s="120" t="s">
        <v>25</v>
      </c>
      <c r="D29" s="121">
        <v>1</v>
      </c>
      <c r="E29" s="122">
        <v>5300</v>
      </c>
      <c r="F29" s="125">
        <f t="shared" si="5"/>
        <v>5300</v>
      </c>
      <c r="G29" s="126">
        <f t="shared" si="4"/>
        <v>6307</v>
      </c>
      <c r="I29" s="101"/>
      <c r="J29" s="101"/>
      <c r="K29" s="103"/>
    </row>
    <row r="30" spans="1:11" s="34" customFormat="1" ht="14.25">
      <c r="A30" s="35"/>
      <c r="B30" s="124" t="s">
        <v>34</v>
      </c>
      <c r="C30" s="120" t="s">
        <v>25</v>
      </c>
      <c r="D30" s="121">
        <v>6</v>
      </c>
      <c r="E30" s="122">
        <v>5300</v>
      </c>
      <c r="F30" s="125">
        <f t="shared" si="5"/>
        <v>31800</v>
      </c>
      <c r="G30" s="126">
        <f t="shared" si="4"/>
        <v>37842</v>
      </c>
      <c r="I30" s="101"/>
      <c r="J30" s="101"/>
      <c r="K30" s="103"/>
    </row>
    <row r="31" spans="1:11" s="34" customFormat="1" ht="14.25">
      <c r="A31" s="35"/>
      <c r="B31" s="124" t="s">
        <v>35</v>
      </c>
      <c r="C31" s="120" t="s">
        <v>25</v>
      </c>
      <c r="D31" s="121">
        <v>6</v>
      </c>
      <c r="E31" s="122">
        <v>3900</v>
      </c>
      <c r="F31" s="125">
        <f>D31*E31</f>
        <v>23400</v>
      </c>
      <c r="G31" s="126">
        <f t="shared" si="4"/>
        <v>27846</v>
      </c>
      <c r="I31" s="101"/>
      <c r="J31" s="101"/>
      <c r="K31" s="103"/>
    </row>
    <row r="32" spans="1:11" s="34" customFormat="1" ht="14.25">
      <c r="A32" s="35"/>
      <c r="B32" s="124" t="s">
        <v>72</v>
      </c>
      <c r="C32" s="120" t="s">
        <v>25</v>
      </c>
      <c r="D32" s="121">
        <v>1</v>
      </c>
      <c r="E32" s="122">
        <v>24260</v>
      </c>
      <c r="F32" s="125">
        <f t="shared" si="5"/>
        <v>24260</v>
      </c>
      <c r="G32" s="126">
        <f t="shared" si="4"/>
        <v>28869.399999999998</v>
      </c>
      <c r="I32" s="101"/>
      <c r="J32" s="101"/>
      <c r="K32" s="103"/>
    </row>
    <row r="33" spans="1:11" s="34" customFormat="1" ht="51">
      <c r="A33" s="35"/>
      <c r="B33" s="124" t="s">
        <v>103</v>
      </c>
      <c r="C33" s="120" t="s">
        <v>25</v>
      </c>
      <c r="D33" s="121">
        <v>1</v>
      </c>
      <c r="E33" s="122">
        <v>201300</v>
      </c>
      <c r="F33" s="125">
        <f t="shared" si="5"/>
        <v>201300</v>
      </c>
      <c r="G33" s="126">
        <f t="shared" si="4"/>
        <v>239547</v>
      </c>
      <c r="I33" s="101"/>
      <c r="J33" s="101"/>
      <c r="K33" s="103"/>
    </row>
    <row r="34" spans="1:11" s="34" customFormat="1" ht="14.25">
      <c r="A34" s="35"/>
      <c r="B34" s="124" t="s">
        <v>73</v>
      </c>
      <c r="C34" s="120" t="s">
        <v>25</v>
      </c>
      <c r="D34" s="121">
        <v>12</v>
      </c>
      <c r="E34" s="122">
        <v>3000</v>
      </c>
      <c r="F34" s="125">
        <f t="shared" si="5"/>
        <v>36000</v>
      </c>
      <c r="G34" s="126">
        <f t="shared" si="4"/>
        <v>42840</v>
      </c>
      <c r="I34" s="101"/>
      <c r="J34" s="101"/>
      <c r="K34" s="103"/>
    </row>
    <row r="35" spans="1:11" s="34" customFormat="1" ht="14.25">
      <c r="A35" s="35"/>
      <c r="B35" s="124" t="s">
        <v>74</v>
      </c>
      <c r="C35" s="120" t="s">
        <v>25</v>
      </c>
      <c r="D35" s="121">
        <v>3</v>
      </c>
      <c r="E35" s="122">
        <v>6000</v>
      </c>
      <c r="F35" s="125">
        <f t="shared" si="5"/>
        <v>18000</v>
      </c>
      <c r="G35" s="126">
        <f t="shared" si="4"/>
        <v>21420</v>
      </c>
      <c r="I35" s="101"/>
      <c r="J35" s="101"/>
      <c r="K35" s="103"/>
    </row>
    <row r="36" spans="1:11" s="34" customFormat="1" ht="14.25">
      <c r="A36" s="35"/>
      <c r="B36" s="124" t="s">
        <v>75</v>
      </c>
      <c r="C36" s="120" t="s">
        <v>25</v>
      </c>
      <c r="D36" s="121">
        <v>1</v>
      </c>
      <c r="E36" s="122">
        <v>23940</v>
      </c>
      <c r="F36" s="125">
        <f t="shared" si="5"/>
        <v>23940</v>
      </c>
      <c r="G36" s="126">
        <f t="shared" si="4"/>
        <v>28488.6</v>
      </c>
      <c r="I36" s="101"/>
      <c r="J36" s="101"/>
      <c r="K36" s="103"/>
    </row>
    <row r="37" spans="1:11" s="34" customFormat="1" ht="14.25">
      <c r="A37" s="35"/>
      <c r="B37" s="124" t="s">
        <v>76</v>
      </c>
      <c r="C37" s="120" t="s">
        <v>25</v>
      </c>
      <c r="D37" s="121">
        <v>1</v>
      </c>
      <c r="E37" s="122">
        <v>54800</v>
      </c>
      <c r="F37" s="125">
        <f t="shared" si="5"/>
        <v>54800</v>
      </c>
      <c r="G37" s="126">
        <f t="shared" si="4"/>
        <v>65212</v>
      </c>
      <c r="I37" s="101"/>
      <c r="J37" s="101"/>
      <c r="K37" s="103"/>
    </row>
    <row r="38" spans="1:11" s="34" customFormat="1" ht="14.25">
      <c r="A38" s="35"/>
      <c r="B38" s="124" t="s">
        <v>77</v>
      </c>
      <c r="C38" s="120" t="s">
        <v>25</v>
      </c>
      <c r="D38" s="121">
        <v>2</v>
      </c>
      <c r="E38" s="122">
        <v>34000</v>
      </c>
      <c r="F38" s="125">
        <f t="shared" si="5"/>
        <v>68000</v>
      </c>
      <c r="G38" s="126">
        <f t="shared" si="4"/>
        <v>80920</v>
      </c>
      <c r="I38" s="101"/>
      <c r="J38" s="101"/>
      <c r="K38" s="103"/>
    </row>
    <row r="39" spans="1:11" s="34" customFormat="1" ht="14.25">
      <c r="A39" s="35"/>
      <c r="B39" s="124" t="s">
        <v>78</v>
      </c>
      <c r="C39" s="120" t="s">
        <v>25</v>
      </c>
      <c r="D39" s="121">
        <v>1</v>
      </c>
      <c r="E39" s="122">
        <v>128000</v>
      </c>
      <c r="F39" s="125">
        <f t="shared" si="5"/>
        <v>128000</v>
      </c>
      <c r="G39" s="126">
        <f t="shared" si="4"/>
        <v>152320</v>
      </c>
      <c r="I39" s="101"/>
      <c r="J39" s="101"/>
      <c r="K39" s="103"/>
    </row>
    <row r="40" spans="1:11" s="34" customFormat="1" ht="14.25">
      <c r="A40" s="35"/>
      <c r="B40" s="124" t="s">
        <v>79</v>
      </c>
      <c r="C40" s="120" t="s">
        <v>25</v>
      </c>
      <c r="D40" s="121">
        <v>1</v>
      </c>
      <c r="E40" s="122">
        <v>10200</v>
      </c>
      <c r="F40" s="125">
        <f t="shared" si="5"/>
        <v>10200</v>
      </c>
      <c r="G40" s="126">
        <f t="shared" si="4"/>
        <v>12138</v>
      </c>
      <c r="I40" s="101"/>
      <c r="J40" s="101"/>
      <c r="K40" s="103"/>
    </row>
    <row r="41" spans="1:11" s="34" customFormat="1" ht="25.5">
      <c r="A41" s="35"/>
      <c r="B41" s="124" t="s">
        <v>80</v>
      </c>
      <c r="C41" s="120" t="s">
        <v>25</v>
      </c>
      <c r="D41" s="121">
        <v>1</v>
      </c>
      <c r="E41" s="122">
        <v>4500</v>
      </c>
      <c r="F41" s="125">
        <f>D41*E41</f>
        <v>4500</v>
      </c>
      <c r="G41" s="126">
        <f t="shared" si="4"/>
        <v>5355</v>
      </c>
      <c r="I41" s="101"/>
      <c r="J41" s="101"/>
      <c r="K41" s="103"/>
    </row>
    <row r="42" spans="1:11" s="34" customFormat="1" ht="14.25">
      <c r="A42" s="35"/>
      <c r="B42" s="124" t="s">
        <v>81</v>
      </c>
      <c r="C42" s="120" t="s">
        <v>25</v>
      </c>
      <c r="D42" s="121">
        <v>1</v>
      </c>
      <c r="E42" s="122">
        <v>1500</v>
      </c>
      <c r="F42" s="125">
        <f>D42*E42</f>
        <v>1500</v>
      </c>
      <c r="G42" s="126">
        <f t="shared" si="4"/>
        <v>1785</v>
      </c>
      <c r="I42" s="101"/>
      <c r="J42" s="101"/>
      <c r="K42" s="103"/>
    </row>
    <row r="43" spans="1:11" s="34" customFormat="1" ht="14.25">
      <c r="A43" s="35"/>
      <c r="B43" s="124" t="s">
        <v>70</v>
      </c>
      <c r="C43" s="120" t="s">
        <v>25</v>
      </c>
      <c r="D43" s="121">
        <v>4</v>
      </c>
      <c r="E43" s="122">
        <v>4900</v>
      </c>
      <c r="F43" s="125">
        <f t="shared" si="5"/>
        <v>19600</v>
      </c>
      <c r="G43" s="126">
        <f t="shared" si="4"/>
        <v>23324</v>
      </c>
      <c r="I43" s="101"/>
      <c r="J43" s="101"/>
      <c r="K43" s="103"/>
    </row>
    <row r="44" spans="1:11" s="34" customFormat="1" ht="14.25">
      <c r="A44" s="35"/>
      <c r="B44" s="124" t="s">
        <v>82</v>
      </c>
      <c r="C44" s="120" t="s">
        <v>25</v>
      </c>
      <c r="D44" s="121">
        <v>4</v>
      </c>
      <c r="E44" s="122">
        <v>1900</v>
      </c>
      <c r="F44" s="125">
        <f t="shared" si="5"/>
        <v>7600</v>
      </c>
      <c r="G44" s="126">
        <f t="shared" si="4"/>
        <v>9044</v>
      </c>
      <c r="I44" s="101"/>
      <c r="J44" s="101"/>
      <c r="K44" s="103"/>
    </row>
    <row r="45" spans="1:11" s="34" customFormat="1" ht="14.25">
      <c r="A45" s="35"/>
      <c r="B45" s="124" t="s">
        <v>83</v>
      </c>
      <c r="C45" s="120" t="s">
        <v>25</v>
      </c>
      <c r="D45" s="121">
        <v>1</v>
      </c>
      <c r="E45" s="122">
        <v>17490</v>
      </c>
      <c r="F45" s="125">
        <f t="shared" si="5"/>
        <v>17490</v>
      </c>
      <c r="G45" s="126">
        <f t="shared" si="4"/>
        <v>20813.1</v>
      </c>
      <c r="I45" s="101"/>
      <c r="J45" s="101"/>
      <c r="K45" s="103"/>
    </row>
    <row r="46" spans="1:11" s="34" customFormat="1" ht="14.25">
      <c r="A46" s="35"/>
      <c r="B46" s="124" t="s">
        <v>84</v>
      </c>
      <c r="C46" s="120" t="s">
        <v>25</v>
      </c>
      <c r="D46" s="121">
        <v>1</v>
      </c>
      <c r="E46" s="122">
        <v>24400</v>
      </c>
      <c r="F46" s="125">
        <f t="shared" si="5"/>
        <v>24400</v>
      </c>
      <c r="G46" s="126">
        <f t="shared" si="4"/>
        <v>29036</v>
      </c>
      <c r="I46" s="101"/>
      <c r="J46" s="101"/>
      <c r="K46" s="103"/>
    </row>
    <row r="47" spans="1:11" s="34" customFormat="1" ht="14.25">
      <c r="A47" s="35"/>
      <c r="B47" s="124" t="s">
        <v>89</v>
      </c>
      <c r="C47" s="120" t="s">
        <v>25</v>
      </c>
      <c r="D47" s="121">
        <v>1</v>
      </c>
      <c r="E47" s="122">
        <v>10500</v>
      </c>
      <c r="F47" s="125">
        <f t="shared" si="5"/>
        <v>10500</v>
      </c>
      <c r="G47" s="126">
        <f t="shared" si="4"/>
        <v>12495</v>
      </c>
      <c r="I47" s="101"/>
      <c r="J47" s="101"/>
      <c r="K47" s="103"/>
    </row>
    <row r="48" spans="1:11" s="34" customFormat="1" ht="14.25">
      <c r="A48" s="35"/>
      <c r="B48" s="124" t="s">
        <v>49</v>
      </c>
      <c r="C48" s="120" t="s">
        <v>25</v>
      </c>
      <c r="D48" s="121">
        <v>1</v>
      </c>
      <c r="E48" s="122">
        <v>1008</v>
      </c>
      <c r="F48" s="125">
        <f>D48*E48</f>
        <v>1008</v>
      </c>
      <c r="G48" s="126">
        <f t="shared" si="4"/>
        <v>1199.52</v>
      </c>
      <c r="I48" s="101"/>
      <c r="J48" s="101"/>
      <c r="K48" s="103"/>
    </row>
    <row r="49" spans="1:11" s="34" customFormat="1" ht="38.25">
      <c r="A49" s="35"/>
      <c r="B49" s="124" t="s">
        <v>90</v>
      </c>
      <c r="C49" s="120" t="s">
        <v>25</v>
      </c>
      <c r="D49" s="121">
        <v>1</v>
      </c>
      <c r="E49" s="122">
        <v>26900</v>
      </c>
      <c r="F49" s="125">
        <f>D49*E49</f>
        <v>26900</v>
      </c>
      <c r="G49" s="126">
        <f t="shared" si="4"/>
        <v>32011</v>
      </c>
      <c r="I49" s="101"/>
      <c r="J49" s="101"/>
      <c r="K49" s="103"/>
    </row>
    <row r="50" spans="1:11" s="34" customFormat="1" ht="14.25">
      <c r="A50" s="35"/>
      <c r="B50" s="124" t="s">
        <v>85</v>
      </c>
      <c r="C50" s="120" t="s">
        <v>25</v>
      </c>
      <c r="D50" s="121">
        <v>1</v>
      </c>
      <c r="E50" s="122">
        <v>10700</v>
      </c>
      <c r="F50" s="125">
        <f t="shared" si="5"/>
        <v>10700</v>
      </c>
      <c r="G50" s="126">
        <f t="shared" si="4"/>
        <v>12733</v>
      </c>
      <c r="I50" s="101"/>
      <c r="J50" s="101"/>
      <c r="K50" s="103"/>
    </row>
    <row r="51" spans="1:11" s="34" customFormat="1" ht="14.25">
      <c r="A51" s="35"/>
      <c r="B51" s="124" t="s">
        <v>86</v>
      </c>
      <c r="C51" s="120" t="s">
        <v>25</v>
      </c>
      <c r="D51" s="121">
        <v>3</v>
      </c>
      <c r="E51" s="122">
        <v>3978</v>
      </c>
      <c r="F51" s="125">
        <f t="shared" si="5"/>
        <v>11934</v>
      </c>
      <c r="G51" s="126">
        <f t="shared" si="4"/>
        <v>14201.46</v>
      </c>
      <c r="I51" s="101"/>
      <c r="J51" s="101"/>
      <c r="K51" s="103"/>
    </row>
    <row r="52" spans="1:11" s="34" customFormat="1" ht="14.25">
      <c r="A52" s="35"/>
      <c r="B52" s="124" t="s">
        <v>87</v>
      </c>
      <c r="C52" s="120" t="s">
        <v>25</v>
      </c>
      <c r="D52" s="121">
        <v>1</v>
      </c>
      <c r="E52" s="122">
        <v>18237</v>
      </c>
      <c r="F52" s="125">
        <f t="shared" si="5"/>
        <v>18237</v>
      </c>
      <c r="G52" s="126">
        <f t="shared" si="4"/>
        <v>21702.03</v>
      </c>
      <c r="I52" s="101"/>
      <c r="J52" s="101"/>
      <c r="K52" s="103"/>
    </row>
    <row r="53" spans="1:11" s="34" customFormat="1" ht="14.25">
      <c r="A53" s="35"/>
      <c r="B53" s="124" t="s">
        <v>88</v>
      </c>
      <c r="C53" s="120" t="s">
        <v>25</v>
      </c>
      <c r="D53" s="121">
        <v>1</v>
      </c>
      <c r="E53" s="122">
        <v>9800</v>
      </c>
      <c r="F53" s="125">
        <f t="shared" si="5"/>
        <v>9800</v>
      </c>
      <c r="G53" s="126">
        <f t="shared" si="4"/>
        <v>11662</v>
      </c>
      <c r="I53" s="101"/>
      <c r="J53" s="101"/>
      <c r="K53" s="103"/>
    </row>
    <row r="54" spans="1:11" s="34" customFormat="1" ht="51">
      <c r="A54" s="35"/>
      <c r="B54" s="124" t="s">
        <v>104</v>
      </c>
      <c r="C54" s="120" t="s">
        <v>25</v>
      </c>
      <c r="D54" s="121">
        <v>1</v>
      </c>
      <c r="E54" s="122">
        <v>31290</v>
      </c>
      <c r="F54" s="125">
        <f t="shared" si="5"/>
        <v>31290</v>
      </c>
      <c r="G54" s="126">
        <f t="shared" si="4"/>
        <v>37235.1</v>
      </c>
      <c r="I54" s="101"/>
      <c r="J54" s="101"/>
      <c r="K54" s="103"/>
    </row>
    <row r="55" spans="1:11" s="34" customFormat="1" ht="14.25">
      <c r="A55" s="35"/>
      <c r="B55" s="124" t="s">
        <v>36</v>
      </c>
      <c r="C55" s="120" t="s">
        <v>25</v>
      </c>
      <c r="D55" s="121">
        <v>1</v>
      </c>
      <c r="E55" s="122">
        <v>4500</v>
      </c>
      <c r="F55" s="125">
        <f t="shared" si="5"/>
        <v>4500</v>
      </c>
      <c r="G55" s="126">
        <f t="shared" si="4"/>
        <v>5355</v>
      </c>
      <c r="I55" s="101"/>
      <c r="J55" s="101"/>
      <c r="K55" s="103"/>
    </row>
    <row r="56" spans="1:11" s="34" customFormat="1" ht="14.25">
      <c r="A56" s="35"/>
      <c r="B56" s="112" t="s">
        <v>63</v>
      </c>
      <c r="C56" s="113"/>
      <c r="D56" s="114"/>
      <c r="E56" s="115"/>
      <c r="F56" s="116"/>
      <c r="G56" s="117"/>
      <c r="I56" s="101"/>
      <c r="J56" s="101"/>
      <c r="K56" s="103"/>
    </row>
    <row r="57" spans="1:11" s="34" customFormat="1" ht="14.25">
      <c r="A57" s="35"/>
      <c r="B57" s="118" t="s">
        <v>64</v>
      </c>
      <c r="C57" s="113" t="s">
        <v>25</v>
      </c>
      <c r="D57" s="114">
        <v>1</v>
      </c>
      <c r="E57" s="115">
        <v>138000</v>
      </c>
      <c r="F57" s="116">
        <f>D57*E57</f>
        <v>138000</v>
      </c>
      <c r="G57" s="117">
        <f t="shared" si="4"/>
        <v>164220</v>
      </c>
      <c r="I57" s="101"/>
      <c r="J57" s="101"/>
      <c r="K57" s="103"/>
    </row>
    <row r="58" spans="1:11" s="34" customFormat="1" ht="14.25">
      <c r="A58" s="35"/>
      <c r="B58" s="104" t="s">
        <v>32</v>
      </c>
      <c r="C58" s="105"/>
      <c r="D58" s="106"/>
      <c r="E58" s="107"/>
      <c r="F58" s="108"/>
      <c r="G58" s="109"/>
      <c r="I58" s="101"/>
      <c r="J58" s="101"/>
      <c r="K58" s="103"/>
    </row>
    <row r="59" spans="1:11" s="34" customFormat="1" ht="14.25">
      <c r="A59" s="35"/>
      <c r="B59" s="110" t="s">
        <v>91</v>
      </c>
      <c r="C59" s="105" t="s">
        <v>25</v>
      </c>
      <c r="D59" s="106">
        <v>4</v>
      </c>
      <c r="E59" s="107">
        <v>3300</v>
      </c>
      <c r="F59" s="108">
        <f>D59*E59</f>
        <v>13200</v>
      </c>
      <c r="G59" s="109">
        <f t="shared" si="4"/>
        <v>15708</v>
      </c>
      <c r="I59" s="101"/>
      <c r="J59" s="101"/>
      <c r="K59" s="103"/>
    </row>
    <row r="60" spans="1:11" s="34" customFormat="1" ht="14.25">
      <c r="A60" s="35"/>
      <c r="B60" s="110" t="s">
        <v>92</v>
      </c>
      <c r="C60" s="105" t="s">
        <v>25</v>
      </c>
      <c r="D60" s="106">
        <v>1</v>
      </c>
      <c r="E60" s="107">
        <v>6900</v>
      </c>
      <c r="F60" s="108">
        <f aca="true" t="shared" si="6" ref="F60:F73">D60*E60</f>
        <v>6900</v>
      </c>
      <c r="G60" s="109">
        <f t="shared" si="4"/>
        <v>8211</v>
      </c>
      <c r="I60" s="101"/>
      <c r="J60" s="101"/>
      <c r="K60" s="103"/>
    </row>
    <row r="61" spans="1:11" s="34" customFormat="1" ht="14.25">
      <c r="A61" s="35"/>
      <c r="B61" s="110" t="s">
        <v>37</v>
      </c>
      <c r="C61" s="105" t="s">
        <v>25</v>
      </c>
      <c r="D61" s="106">
        <v>1</v>
      </c>
      <c r="E61" s="107">
        <v>1590</v>
      </c>
      <c r="F61" s="108">
        <f t="shared" si="6"/>
        <v>1590</v>
      </c>
      <c r="G61" s="109">
        <f t="shared" si="4"/>
        <v>1892.1</v>
      </c>
      <c r="I61" s="101"/>
      <c r="J61" s="101"/>
      <c r="K61" s="103"/>
    </row>
    <row r="62" spans="1:11" s="34" customFormat="1" ht="14.25">
      <c r="A62" s="35"/>
      <c r="B62" s="110" t="s">
        <v>71</v>
      </c>
      <c r="C62" s="105" t="s">
        <v>25</v>
      </c>
      <c r="D62" s="106">
        <v>1</v>
      </c>
      <c r="E62" s="107">
        <v>6800</v>
      </c>
      <c r="F62" s="108">
        <f t="shared" si="6"/>
        <v>6800</v>
      </c>
      <c r="G62" s="109">
        <f t="shared" si="4"/>
        <v>8092</v>
      </c>
      <c r="I62" s="101"/>
      <c r="J62" s="101"/>
      <c r="K62" s="103"/>
    </row>
    <row r="63" spans="1:11" s="34" customFormat="1" ht="25.5">
      <c r="A63" s="35"/>
      <c r="B63" s="110" t="s">
        <v>65</v>
      </c>
      <c r="C63" s="105" t="s">
        <v>25</v>
      </c>
      <c r="D63" s="106">
        <v>1</v>
      </c>
      <c r="E63" s="107">
        <v>14690</v>
      </c>
      <c r="F63" s="108">
        <f t="shared" si="6"/>
        <v>14690</v>
      </c>
      <c r="G63" s="109">
        <f t="shared" si="4"/>
        <v>17481.1</v>
      </c>
      <c r="I63" s="101"/>
      <c r="J63" s="101"/>
      <c r="K63" s="103"/>
    </row>
    <row r="64" spans="1:11" s="34" customFormat="1" ht="14.25">
      <c r="A64" s="35"/>
      <c r="B64" s="110" t="s">
        <v>72</v>
      </c>
      <c r="C64" s="105" t="s">
        <v>25</v>
      </c>
      <c r="D64" s="106">
        <v>1</v>
      </c>
      <c r="E64" s="107">
        <v>24260</v>
      </c>
      <c r="F64" s="108">
        <f t="shared" si="6"/>
        <v>24260</v>
      </c>
      <c r="G64" s="109">
        <f t="shared" si="4"/>
        <v>28869.399999999998</v>
      </c>
      <c r="I64" s="101"/>
      <c r="J64" s="101"/>
      <c r="K64" s="103"/>
    </row>
    <row r="65" spans="1:11" s="34" customFormat="1" ht="51">
      <c r="A65" s="35"/>
      <c r="B65" s="110" t="s">
        <v>105</v>
      </c>
      <c r="C65" s="105" t="s">
        <v>25</v>
      </c>
      <c r="D65" s="106">
        <v>1</v>
      </c>
      <c r="E65" s="107">
        <v>220000</v>
      </c>
      <c r="F65" s="108">
        <f t="shared" si="6"/>
        <v>220000</v>
      </c>
      <c r="G65" s="109">
        <f t="shared" si="4"/>
        <v>261800</v>
      </c>
      <c r="I65" s="101"/>
      <c r="J65" s="101"/>
      <c r="K65" s="103"/>
    </row>
    <row r="66" spans="1:11" s="34" customFormat="1" ht="25.5">
      <c r="A66" s="35"/>
      <c r="B66" s="110" t="s">
        <v>106</v>
      </c>
      <c r="C66" s="105" t="s">
        <v>25</v>
      </c>
      <c r="D66" s="106">
        <v>1</v>
      </c>
      <c r="E66" s="107">
        <v>89000</v>
      </c>
      <c r="F66" s="108">
        <f t="shared" si="6"/>
        <v>89000</v>
      </c>
      <c r="G66" s="109">
        <f t="shared" si="4"/>
        <v>105910</v>
      </c>
      <c r="I66" s="101"/>
      <c r="J66" s="101"/>
      <c r="K66" s="103"/>
    </row>
    <row r="67" spans="1:11" s="34" customFormat="1" ht="14.25">
      <c r="A67" s="35"/>
      <c r="B67" s="110" t="s">
        <v>38</v>
      </c>
      <c r="C67" s="105" t="s">
        <v>25</v>
      </c>
      <c r="D67" s="106">
        <v>1</v>
      </c>
      <c r="E67" s="107">
        <v>192000</v>
      </c>
      <c r="F67" s="108">
        <f t="shared" si="6"/>
        <v>192000</v>
      </c>
      <c r="G67" s="109">
        <f t="shared" si="4"/>
        <v>228480</v>
      </c>
      <c r="I67" s="101"/>
      <c r="J67" s="101"/>
      <c r="K67" s="103"/>
    </row>
    <row r="68" spans="1:11" s="34" customFormat="1" ht="14.25">
      <c r="A68" s="35"/>
      <c r="B68" s="110" t="s">
        <v>48</v>
      </c>
      <c r="C68" s="105" t="s">
        <v>25</v>
      </c>
      <c r="D68" s="106">
        <v>5</v>
      </c>
      <c r="E68" s="107">
        <v>10350</v>
      </c>
      <c r="F68" s="108">
        <f t="shared" si="6"/>
        <v>51750</v>
      </c>
      <c r="G68" s="109">
        <f t="shared" si="4"/>
        <v>61582.5</v>
      </c>
      <c r="I68" s="101"/>
      <c r="J68" s="101"/>
      <c r="K68" s="103"/>
    </row>
    <row r="69" spans="1:11" s="34" customFormat="1" ht="14.25">
      <c r="A69" s="35"/>
      <c r="B69" s="110" t="s">
        <v>70</v>
      </c>
      <c r="C69" s="105" t="s">
        <v>25</v>
      </c>
      <c r="D69" s="106">
        <v>6</v>
      </c>
      <c r="E69" s="107">
        <v>4900</v>
      </c>
      <c r="F69" s="108">
        <f t="shared" si="6"/>
        <v>29400</v>
      </c>
      <c r="G69" s="109">
        <f t="shared" si="4"/>
        <v>34986</v>
      </c>
      <c r="I69" s="101"/>
      <c r="J69" s="101"/>
      <c r="K69" s="103"/>
    </row>
    <row r="70" spans="1:11" s="34" customFormat="1" ht="14.25">
      <c r="A70" s="35"/>
      <c r="B70" s="110" t="s">
        <v>93</v>
      </c>
      <c r="C70" s="105" t="s">
        <v>25</v>
      </c>
      <c r="D70" s="106">
        <v>4</v>
      </c>
      <c r="E70" s="107">
        <v>1900</v>
      </c>
      <c r="F70" s="108">
        <f t="shared" si="6"/>
        <v>7600</v>
      </c>
      <c r="G70" s="109">
        <f t="shared" si="4"/>
        <v>9044</v>
      </c>
      <c r="I70" s="101"/>
      <c r="J70" s="101"/>
      <c r="K70" s="103"/>
    </row>
    <row r="71" spans="1:11" s="34" customFormat="1" ht="25.5">
      <c r="A71" s="35"/>
      <c r="B71" s="110" t="s">
        <v>107</v>
      </c>
      <c r="C71" s="105" t="s">
        <v>25</v>
      </c>
      <c r="D71" s="106">
        <v>1</v>
      </c>
      <c r="E71" s="107">
        <v>36783</v>
      </c>
      <c r="F71" s="108">
        <f>D71*E71</f>
        <v>36783</v>
      </c>
      <c r="G71" s="109">
        <f>F71*1.19</f>
        <v>43771.77</v>
      </c>
      <c r="I71" s="101"/>
      <c r="J71" s="101"/>
      <c r="K71" s="103"/>
    </row>
    <row r="72" spans="1:11" s="34" customFormat="1" ht="14.25">
      <c r="A72" s="35"/>
      <c r="B72" s="110" t="s">
        <v>39</v>
      </c>
      <c r="C72" s="105" t="s">
        <v>25</v>
      </c>
      <c r="D72" s="106">
        <v>1</v>
      </c>
      <c r="E72" s="107">
        <v>46900</v>
      </c>
      <c r="F72" s="108">
        <f t="shared" si="6"/>
        <v>46900</v>
      </c>
      <c r="G72" s="109">
        <f t="shared" si="4"/>
        <v>55811</v>
      </c>
      <c r="I72" s="101"/>
      <c r="J72" s="101"/>
      <c r="K72" s="103"/>
    </row>
    <row r="73" spans="1:11" s="34" customFormat="1" ht="14.25">
      <c r="A73" s="35"/>
      <c r="B73" s="111" t="s">
        <v>95</v>
      </c>
      <c r="C73" s="105" t="s">
        <v>25</v>
      </c>
      <c r="D73" s="106">
        <v>14</v>
      </c>
      <c r="E73" s="107">
        <v>785</v>
      </c>
      <c r="F73" s="108">
        <f t="shared" si="6"/>
        <v>10990</v>
      </c>
      <c r="G73" s="109">
        <f t="shared" si="4"/>
        <v>13078.099999999999</v>
      </c>
      <c r="I73" s="101"/>
      <c r="J73" s="101"/>
      <c r="K73" s="103"/>
    </row>
    <row r="74" spans="1:11" s="34" customFormat="1" ht="14.25">
      <c r="A74" s="35"/>
      <c r="B74" s="145" t="s">
        <v>33</v>
      </c>
      <c r="C74" s="146"/>
      <c r="D74" s="147"/>
      <c r="E74" s="148"/>
      <c r="F74" s="149"/>
      <c r="G74" s="150"/>
      <c r="I74" s="101"/>
      <c r="J74" s="101"/>
      <c r="K74" s="103"/>
    </row>
    <row r="75" spans="1:11" s="34" customFormat="1" ht="14.25">
      <c r="A75" s="35"/>
      <c r="B75" s="151" t="s">
        <v>91</v>
      </c>
      <c r="C75" s="146" t="s">
        <v>25</v>
      </c>
      <c r="D75" s="147">
        <v>4</v>
      </c>
      <c r="E75" s="148">
        <v>3300</v>
      </c>
      <c r="F75" s="149">
        <f>D75*E75</f>
        <v>13200</v>
      </c>
      <c r="G75" s="150">
        <f t="shared" si="4"/>
        <v>15708</v>
      </c>
      <c r="I75" s="101"/>
      <c r="J75" s="101"/>
      <c r="K75" s="103"/>
    </row>
    <row r="76" spans="1:11" s="34" customFormat="1" ht="14.25">
      <c r="A76" s="35"/>
      <c r="B76" s="151" t="s">
        <v>92</v>
      </c>
      <c r="C76" s="146" t="s">
        <v>25</v>
      </c>
      <c r="D76" s="147">
        <v>1</v>
      </c>
      <c r="E76" s="148">
        <v>6900</v>
      </c>
      <c r="F76" s="149">
        <f>D76*E76</f>
        <v>6900</v>
      </c>
      <c r="G76" s="150">
        <f t="shared" si="4"/>
        <v>8211</v>
      </c>
      <c r="I76" s="101"/>
      <c r="J76" s="101"/>
      <c r="K76" s="103"/>
    </row>
    <row r="77" spans="1:11" s="34" customFormat="1" ht="14.25">
      <c r="A77" s="35"/>
      <c r="B77" s="151" t="s">
        <v>37</v>
      </c>
      <c r="C77" s="146" t="s">
        <v>25</v>
      </c>
      <c r="D77" s="147">
        <v>1</v>
      </c>
      <c r="E77" s="148">
        <v>1590</v>
      </c>
      <c r="F77" s="149">
        <f>D77*E77</f>
        <v>1590</v>
      </c>
      <c r="G77" s="150">
        <f t="shared" si="4"/>
        <v>1892.1</v>
      </c>
      <c r="I77" s="101"/>
      <c r="J77" s="101"/>
      <c r="K77" s="103"/>
    </row>
    <row r="78" spans="1:11" s="34" customFormat="1" ht="14.25">
      <c r="A78" s="35"/>
      <c r="B78" s="151" t="s">
        <v>96</v>
      </c>
      <c r="C78" s="146" t="s">
        <v>25</v>
      </c>
      <c r="D78" s="147">
        <v>2</v>
      </c>
      <c r="E78" s="148">
        <v>91500</v>
      </c>
      <c r="F78" s="149">
        <f aca="true" t="shared" si="7" ref="F78:F92">D78*E78</f>
        <v>183000</v>
      </c>
      <c r="G78" s="150">
        <f t="shared" si="4"/>
        <v>217770</v>
      </c>
      <c r="I78" s="101"/>
      <c r="J78" s="101"/>
      <c r="K78" s="103"/>
    </row>
    <row r="79" spans="1:11" s="34" customFormat="1" ht="14.25">
      <c r="A79" s="35"/>
      <c r="B79" s="151" t="s">
        <v>34</v>
      </c>
      <c r="C79" s="146" t="s">
        <v>25</v>
      </c>
      <c r="D79" s="147">
        <v>18</v>
      </c>
      <c r="E79" s="148">
        <v>5300</v>
      </c>
      <c r="F79" s="149">
        <f t="shared" si="7"/>
        <v>95400</v>
      </c>
      <c r="G79" s="150">
        <f t="shared" si="4"/>
        <v>113526</v>
      </c>
      <c r="I79" s="101"/>
      <c r="J79" s="101"/>
      <c r="K79" s="103"/>
    </row>
    <row r="80" spans="1:11" s="34" customFormat="1" ht="14.25">
      <c r="A80" s="35"/>
      <c r="B80" s="151" t="s">
        <v>72</v>
      </c>
      <c r="C80" s="146" t="s">
        <v>25</v>
      </c>
      <c r="D80" s="147">
        <v>1</v>
      </c>
      <c r="E80" s="148">
        <v>24260</v>
      </c>
      <c r="F80" s="149">
        <f t="shared" si="7"/>
        <v>24260</v>
      </c>
      <c r="G80" s="150">
        <f t="shared" si="4"/>
        <v>28869.399999999998</v>
      </c>
      <c r="I80" s="101"/>
      <c r="J80" s="101"/>
      <c r="K80" s="103"/>
    </row>
    <row r="81" spans="1:11" s="34" customFormat="1" ht="56.25" customHeight="1">
      <c r="A81" s="35"/>
      <c r="B81" s="151" t="s">
        <v>108</v>
      </c>
      <c r="C81" s="146" t="s">
        <v>25</v>
      </c>
      <c r="D81" s="147">
        <v>1</v>
      </c>
      <c r="E81" s="148">
        <v>189000</v>
      </c>
      <c r="F81" s="149">
        <f t="shared" si="7"/>
        <v>189000</v>
      </c>
      <c r="G81" s="150">
        <f t="shared" si="4"/>
        <v>224910</v>
      </c>
      <c r="I81" s="101"/>
      <c r="J81" s="101"/>
      <c r="K81" s="103"/>
    </row>
    <row r="82" spans="1:11" s="34" customFormat="1" ht="25.5">
      <c r="A82" s="35"/>
      <c r="B82" s="151" t="s">
        <v>98</v>
      </c>
      <c r="C82" s="146" t="s">
        <v>25</v>
      </c>
      <c r="D82" s="147">
        <v>1</v>
      </c>
      <c r="E82" s="148">
        <v>2800</v>
      </c>
      <c r="F82" s="149">
        <f t="shared" si="7"/>
        <v>2800</v>
      </c>
      <c r="G82" s="150">
        <f t="shared" si="4"/>
        <v>3332</v>
      </c>
      <c r="I82" s="101"/>
      <c r="J82" s="101"/>
      <c r="K82" s="103"/>
    </row>
    <row r="83" spans="1:11" s="34" customFormat="1" ht="14.25">
      <c r="A83" s="35"/>
      <c r="B83" s="151" t="s">
        <v>99</v>
      </c>
      <c r="C83" s="146" t="s">
        <v>25</v>
      </c>
      <c r="D83" s="147">
        <v>1</v>
      </c>
      <c r="E83" s="148">
        <v>2780</v>
      </c>
      <c r="F83" s="149">
        <f t="shared" si="7"/>
        <v>2780</v>
      </c>
      <c r="G83" s="150">
        <f t="shared" si="4"/>
        <v>3308.2</v>
      </c>
      <c r="I83" s="101"/>
      <c r="J83" s="101"/>
      <c r="K83" s="103"/>
    </row>
    <row r="84" spans="1:11" s="34" customFormat="1" ht="14.25">
      <c r="A84" s="35"/>
      <c r="B84" s="151" t="s">
        <v>100</v>
      </c>
      <c r="C84" s="146" t="s">
        <v>25</v>
      </c>
      <c r="D84" s="147">
        <v>1</v>
      </c>
      <c r="E84" s="148">
        <v>2600</v>
      </c>
      <c r="F84" s="149">
        <f t="shared" si="7"/>
        <v>2600</v>
      </c>
      <c r="G84" s="150">
        <f t="shared" si="4"/>
        <v>3094</v>
      </c>
      <c r="I84" s="101"/>
      <c r="J84" s="101"/>
      <c r="K84" s="103"/>
    </row>
    <row r="85" spans="1:11" s="34" customFormat="1" ht="14.25">
      <c r="A85" s="35"/>
      <c r="B85" s="151" t="s">
        <v>50</v>
      </c>
      <c r="C85" s="146" t="s">
        <v>25</v>
      </c>
      <c r="D85" s="147">
        <v>6</v>
      </c>
      <c r="E85" s="148">
        <v>590</v>
      </c>
      <c r="F85" s="149">
        <f t="shared" si="7"/>
        <v>3540</v>
      </c>
      <c r="G85" s="150">
        <f t="shared" si="4"/>
        <v>4212.599999999999</v>
      </c>
      <c r="I85" s="101"/>
      <c r="J85" s="101"/>
      <c r="K85" s="103"/>
    </row>
    <row r="86" spans="1:11" s="34" customFormat="1" ht="14.25">
      <c r="A86" s="35"/>
      <c r="B86" s="151" t="s">
        <v>51</v>
      </c>
      <c r="C86" s="146" t="s">
        <v>25</v>
      </c>
      <c r="D86" s="147">
        <v>1</v>
      </c>
      <c r="E86" s="148">
        <v>2600</v>
      </c>
      <c r="F86" s="149">
        <f>D86*E86</f>
        <v>2600</v>
      </c>
      <c r="G86" s="150">
        <f t="shared" si="4"/>
        <v>3094</v>
      </c>
      <c r="I86" s="101"/>
      <c r="J86" s="101"/>
      <c r="K86" s="103"/>
    </row>
    <row r="87" spans="1:11" s="34" customFormat="1" ht="14.25">
      <c r="A87" s="35"/>
      <c r="B87" s="152" t="s">
        <v>52</v>
      </c>
      <c r="C87" s="146" t="s">
        <v>25</v>
      </c>
      <c r="D87" s="147">
        <v>1</v>
      </c>
      <c r="E87" s="148">
        <v>360</v>
      </c>
      <c r="F87" s="149">
        <f>D87*E87</f>
        <v>360</v>
      </c>
      <c r="G87" s="150">
        <f t="shared" si="4"/>
        <v>428.4</v>
      </c>
      <c r="I87" s="101"/>
      <c r="J87" s="101"/>
      <c r="K87" s="103"/>
    </row>
    <row r="88" spans="1:11" s="34" customFormat="1" ht="14.25">
      <c r="A88" s="35"/>
      <c r="B88" s="151" t="s">
        <v>70</v>
      </c>
      <c r="C88" s="146" t="s">
        <v>25</v>
      </c>
      <c r="D88" s="147">
        <v>5</v>
      </c>
      <c r="E88" s="148">
        <v>4900</v>
      </c>
      <c r="F88" s="149">
        <f t="shared" si="7"/>
        <v>24500</v>
      </c>
      <c r="G88" s="150">
        <f t="shared" si="4"/>
        <v>29155</v>
      </c>
      <c r="I88" s="101"/>
      <c r="J88" s="101"/>
      <c r="K88" s="103"/>
    </row>
    <row r="89" spans="1:11" s="34" customFormat="1" ht="14.25">
      <c r="A89" s="35"/>
      <c r="B89" s="151" t="s">
        <v>70</v>
      </c>
      <c r="C89" s="146" t="s">
        <v>25</v>
      </c>
      <c r="D89" s="147">
        <v>6</v>
      </c>
      <c r="E89" s="148">
        <v>4900</v>
      </c>
      <c r="F89" s="149">
        <f>D89*E89</f>
        <v>29400</v>
      </c>
      <c r="G89" s="150">
        <f t="shared" si="4"/>
        <v>34986</v>
      </c>
      <c r="I89" s="101"/>
      <c r="J89" s="101"/>
      <c r="K89" s="103"/>
    </row>
    <row r="90" spans="1:11" s="34" customFormat="1" ht="38.25">
      <c r="A90" s="35"/>
      <c r="B90" s="153" t="s">
        <v>109</v>
      </c>
      <c r="C90" s="146" t="s">
        <v>25</v>
      </c>
      <c r="D90" s="147">
        <v>1</v>
      </c>
      <c r="E90" s="148">
        <v>15700</v>
      </c>
      <c r="F90" s="149">
        <f>D90*E90</f>
        <v>15700</v>
      </c>
      <c r="G90" s="150">
        <f t="shared" si="4"/>
        <v>18683</v>
      </c>
      <c r="I90" s="101"/>
      <c r="J90" s="101"/>
      <c r="K90" s="103"/>
    </row>
    <row r="91" spans="1:11" s="34" customFormat="1" ht="14.25">
      <c r="A91" s="35"/>
      <c r="B91" s="151" t="s">
        <v>36</v>
      </c>
      <c r="C91" s="146" t="s">
        <v>25</v>
      </c>
      <c r="D91" s="147">
        <v>2</v>
      </c>
      <c r="E91" s="148">
        <v>5200</v>
      </c>
      <c r="F91" s="149">
        <f>D91*E91</f>
        <v>10400</v>
      </c>
      <c r="G91" s="150">
        <f t="shared" si="4"/>
        <v>12376</v>
      </c>
      <c r="I91" s="101"/>
      <c r="J91" s="101"/>
      <c r="K91" s="103"/>
    </row>
    <row r="92" spans="1:11" s="34" customFormat="1" ht="25.5">
      <c r="A92" s="35"/>
      <c r="B92" s="153" t="s">
        <v>97</v>
      </c>
      <c r="C92" s="146" t="s">
        <v>25</v>
      </c>
      <c r="D92" s="147">
        <v>1</v>
      </c>
      <c r="E92" s="148">
        <v>15900</v>
      </c>
      <c r="F92" s="149">
        <f t="shared" si="7"/>
        <v>15900</v>
      </c>
      <c r="G92" s="150">
        <f t="shared" si="4"/>
        <v>18921</v>
      </c>
      <c r="I92" s="101"/>
      <c r="J92" s="101"/>
      <c r="K92" s="103"/>
    </row>
    <row r="93" spans="1:11" s="34" customFormat="1" ht="25.5">
      <c r="A93" s="35"/>
      <c r="B93" s="151" t="s">
        <v>94</v>
      </c>
      <c r="C93" s="146" t="s">
        <v>25</v>
      </c>
      <c r="D93" s="147">
        <v>2</v>
      </c>
      <c r="E93" s="148">
        <v>26700</v>
      </c>
      <c r="F93" s="149">
        <f>D93*E93</f>
        <v>53400</v>
      </c>
      <c r="G93" s="150">
        <f>F93*1.19</f>
        <v>63546</v>
      </c>
      <c r="I93" s="101"/>
      <c r="J93" s="101"/>
      <c r="K93" s="103"/>
    </row>
    <row r="94" spans="1:11" s="34" customFormat="1" ht="14.25">
      <c r="A94" s="35"/>
      <c r="B94" s="151" t="s">
        <v>39</v>
      </c>
      <c r="C94" s="146" t="s">
        <v>25</v>
      </c>
      <c r="D94" s="147">
        <v>2</v>
      </c>
      <c r="E94" s="148">
        <v>3500</v>
      </c>
      <c r="F94" s="149">
        <f>D94*E94</f>
        <v>7000</v>
      </c>
      <c r="G94" s="150">
        <f t="shared" si="4"/>
        <v>8330</v>
      </c>
      <c r="I94" s="101"/>
      <c r="J94" s="101"/>
      <c r="K94" s="103"/>
    </row>
    <row r="95" spans="1:11" s="34" customFormat="1" ht="15" thickBot="1">
      <c r="A95" s="35"/>
      <c r="B95" s="154" t="s">
        <v>95</v>
      </c>
      <c r="C95" s="146" t="s">
        <v>25</v>
      </c>
      <c r="D95" s="147">
        <v>14</v>
      </c>
      <c r="E95" s="148">
        <v>785</v>
      </c>
      <c r="F95" s="149">
        <f>D95*E95</f>
        <v>10990</v>
      </c>
      <c r="G95" s="150">
        <f t="shared" si="4"/>
        <v>13078.099999999999</v>
      </c>
      <c r="I95" s="101"/>
      <c r="J95" s="101"/>
      <c r="K95" s="103"/>
    </row>
    <row r="96" spans="1:7" ht="21" customHeight="1" thickBot="1">
      <c r="A96" s="27" t="s">
        <v>12</v>
      </c>
      <c r="B96" s="36"/>
      <c r="C96" s="29"/>
      <c r="D96" s="30"/>
      <c r="E96" s="31"/>
      <c r="F96" s="31">
        <f>SUM(F20:F95)</f>
        <v>2552142</v>
      </c>
      <c r="G96" s="31">
        <f>SUM(G20:G95)</f>
        <v>3037048.9800000004</v>
      </c>
    </row>
    <row r="97" spans="1:7" s="2" customFormat="1" ht="13.5" customHeight="1">
      <c r="A97" s="15" t="s">
        <v>13</v>
      </c>
      <c r="B97" s="155" t="s">
        <v>120</v>
      </c>
      <c r="C97" s="156" t="s">
        <v>27</v>
      </c>
      <c r="D97" s="11">
        <v>117.256</v>
      </c>
      <c r="E97" s="157">
        <f>430</f>
        <v>430</v>
      </c>
      <c r="F97" s="13">
        <f aca="true" t="shared" si="8" ref="F97:F102">D97*E97</f>
        <v>50420.08</v>
      </c>
      <c r="G97" s="13">
        <f t="shared" si="4"/>
        <v>59999.8952</v>
      </c>
    </row>
    <row r="98" spans="1:7" s="2" customFormat="1" ht="13.5" customHeight="1">
      <c r="A98" s="15"/>
      <c r="B98" s="16" t="s">
        <v>121</v>
      </c>
      <c r="C98" s="156" t="s">
        <v>27</v>
      </c>
      <c r="D98" s="11">
        <v>117.777</v>
      </c>
      <c r="E98" s="157">
        <f>450</f>
        <v>450</v>
      </c>
      <c r="F98" s="13">
        <f t="shared" si="8"/>
        <v>52999.65</v>
      </c>
      <c r="G98" s="26">
        <f>F98</f>
        <v>52999.65</v>
      </c>
    </row>
    <row r="99" spans="1:7" s="2" customFormat="1" ht="13.5" customHeight="1">
      <c r="A99" s="15"/>
      <c r="B99" s="16" t="s">
        <v>117</v>
      </c>
      <c r="C99" s="156" t="s">
        <v>27</v>
      </c>
      <c r="D99" s="18">
        <v>138.055</v>
      </c>
      <c r="E99" s="157">
        <f>350</f>
        <v>350</v>
      </c>
      <c r="F99" s="13">
        <f t="shared" si="8"/>
        <v>48319.25</v>
      </c>
      <c r="G99" s="20">
        <f t="shared" si="4"/>
        <v>57499.907499999994</v>
      </c>
    </row>
    <row r="100" spans="1:7" s="2" customFormat="1" ht="13.5" customHeight="1">
      <c r="A100" s="15"/>
      <c r="B100" s="16" t="s">
        <v>118</v>
      </c>
      <c r="C100" s="156" t="s">
        <v>27</v>
      </c>
      <c r="D100" s="18">
        <v>200</v>
      </c>
      <c r="E100" s="157">
        <f>400</f>
        <v>400</v>
      </c>
      <c r="F100" s="13">
        <f t="shared" si="8"/>
        <v>80000</v>
      </c>
      <c r="G100" s="20">
        <f t="shared" si="4"/>
        <v>95200</v>
      </c>
    </row>
    <row r="101" spans="1:7" s="2" customFormat="1" ht="14.25">
      <c r="A101" s="15"/>
      <c r="B101" s="16" t="s">
        <v>119</v>
      </c>
      <c r="C101" s="156" t="s">
        <v>27</v>
      </c>
      <c r="D101" s="11">
        <v>241.548</v>
      </c>
      <c r="E101" s="157">
        <f>430</f>
        <v>430</v>
      </c>
      <c r="F101" s="13">
        <f t="shared" si="8"/>
        <v>103865.64</v>
      </c>
      <c r="G101" s="20">
        <f t="shared" si="4"/>
        <v>123600.11159999999</v>
      </c>
    </row>
    <row r="102" spans="1:7" s="2" customFormat="1" ht="13.5" customHeight="1" thickBot="1">
      <c r="A102" s="170" t="s">
        <v>125</v>
      </c>
      <c r="B102" s="171" t="s">
        <v>46</v>
      </c>
      <c r="C102" s="172" t="s">
        <v>27</v>
      </c>
      <c r="D102" s="173">
        <v>0</v>
      </c>
      <c r="E102" s="174">
        <v>0</v>
      </c>
      <c r="F102" s="175">
        <f t="shared" si="8"/>
        <v>0</v>
      </c>
      <c r="G102" s="175">
        <f t="shared" si="4"/>
        <v>0</v>
      </c>
    </row>
    <row r="103" spans="1:7" s="2" customFormat="1" ht="21" customHeight="1" thickBot="1">
      <c r="A103" s="27" t="s">
        <v>14</v>
      </c>
      <c r="B103" s="41"/>
      <c r="C103" s="42"/>
      <c r="D103" s="43"/>
      <c r="E103" s="31"/>
      <c r="F103" s="44">
        <f>SUM(F97:F102)</f>
        <v>335604.62</v>
      </c>
      <c r="G103" s="44">
        <f>SUM(G97:G102)</f>
        <v>389299.5643</v>
      </c>
    </row>
    <row r="104" spans="1:7" s="2" customFormat="1" ht="12.75">
      <c r="A104" s="45" t="s">
        <v>15</v>
      </c>
      <c r="B104" s="37"/>
      <c r="C104" s="46"/>
      <c r="D104" s="38"/>
      <c r="E104" s="47"/>
      <c r="F104" s="39"/>
      <c r="G104" s="47"/>
    </row>
    <row r="105" spans="1:7" s="2" customFormat="1" ht="13.5" customHeight="1">
      <c r="A105" s="191" t="s">
        <v>126</v>
      </c>
      <c r="B105" s="176" t="s">
        <v>122</v>
      </c>
      <c r="C105" s="177" t="s">
        <v>27</v>
      </c>
      <c r="D105" s="178">
        <v>135</v>
      </c>
      <c r="E105" s="179">
        <v>250</v>
      </c>
      <c r="F105" s="180">
        <f>D105*E105</f>
        <v>33750</v>
      </c>
      <c r="G105" s="180">
        <f>F105</f>
        <v>33750</v>
      </c>
    </row>
    <row r="106" spans="1:7" s="2" customFormat="1" ht="13.5" customHeight="1" thickBot="1">
      <c r="A106" s="192"/>
      <c r="B106" s="176" t="s">
        <v>123</v>
      </c>
      <c r="C106" s="177" t="s">
        <v>27</v>
      </c>
      <c r="D106" s="178">
        <v>150</v>
      </c>
      <c r="E106" s="179">
        <v>250</v>
      </c>
      <c r="F106" s="180">
        <f>D106*E106</f>
        <v>37500</v>
      </c>
      <c r="G106" s="180">
        <f>F106</f>
        <v>37500</v>
      </c>
    </row>
    <row r="107" spans="1:7" s="2" customFormat="1" ht="21" customHeight="1" thickBot="1">
      <c r="A107" s="27" t="s">
        <v>16</v>
      </c>
      <c r="B107" s="28"/>
      <c r="C107" s="42"/>
      <c r="D107" s="43"/>
      <c r="E107" s="31"/>
      <c r="F107" s="44">
        <f>SUM(F104:F106)</f>
        <v>71250</v>
      </c>
      <c r="G107" s="44">
        <f>SUM(G104:G106)</f>
        <v>71250</v>
      </c>
    </row>
    <row r="108" spans="1:7" s="2" customFormat="1" ht="14.25">
      <c r="A108" s="8" t="s">
        <v>17</v>
      </c>
      <c r="B108" s="91" t="s">
        <v>41</v>
      </c>
      <c r="C108" s="92" t="s">
        <v>25</v>
      </c>
      <c r="D108" s="93">
        <v>1</v>
      </c>
      <c r="E108" s="94">
        <f>10000</f>
        <v>10000</v>
      </c>
      <c r="F108" s="20">
        <f>D108*E108</f>
        <v>10000</v>
      </c>
      <c r="G108" s="20">
        <f aca="true" t="shared" si="9" ref="G108:G116">F108*1.19</f>
        <v>11900</v>
      </c>
    </row>
    <row r="109" spans="1:7" s="2" customFormat="1" ht="14.25">
      <c r="A109" s="15"/>
      <c r="B109" s="16" t="s">
        <v>54</v>
      </c>
      <c r="C109" s="17" t="s">
        <v>25</v>
      </c>
      <c r="D109" s="18">
        <v>1</v>
      </c>
      <c r="E109" s="19">
        <f>8000</f>
        <v>8000</v>
      </c>
      <c r="F109" s="20">
        <f aca="true" t="shared" si="10" ref="F109:F114">D109*E109</f>
        <v>8000</v>
      </c>
      <c r="G109" s="20">
        <f t="shared" si="9"/>
        <v>9520</v>
      </c>
    </row>
    <row r="110" spans="1:7" s="2" customFormat="1" ht="14.25">
      <c r="A110" s="15"/>
      <c r="B110" s="16" t="s">
        <v>53</v>
      </c>
      <c r="C110" s="17" t="s">
        <v>25</v>
      </c>
      <c r="D110" s="18">
        <v>500</v>
      </c>
      <c r="E110" s="19">
        <f>40</f>
        <v>40</v>
      </c>
      <c r="F110" s="20">
        <f t="shared" si="10"/>
        <v>20000</v>
      </c>
      <c r="G110" s="20">
        <f t="shared" si="9"/>
        <v>23800</v>
      </c>
    </row>
    <row r="111" spans="1:7" s="2" customFormat="1" ht="14.25">
      <c r="A111" s="15"/>
      <c r="B111" s="40" t="s">
        <v>43</v>
      </c>
      <c r="C111" s="23" t="s">
        <v>25</v>
      </c>
      <c r="D111" s="24">
        <v>250</v>
      </c>
      <c r="E111" s="25">
        <f>7</f>
        <v>7</v>
      </c>
      <c r="F111" s="26">
        <f t="shared" si="10"/>
        <v>1750</v>
      </c>
      <c r="G111" s="26">
        <f t="shared" si="9"/>
        <v>2082.5</v>
      </c>
    </row>
    <row r="112" spans="1:7" s="2" customFormat="1" ht="14.25">
      <c r="A112" s="15"/>
      <c r="B112" s="40" t="s">
        <v>44</v>
      </c>
      <c r="C112" s="23" t="s">
        <v>25</v>
      </c>
      <c r="D112" s="24">
        <v>500</v>
      </c>
      <c r="E112" s="25">
        <f>3</f>
        <v>3</v>
      </c>
      <c r="F112" s="26">
        <f t="shared" si="10"/>
        <v>1500</v>
      </c>
      <c r="G112" s="26">
        <f t="shared" si="9"/>
        <v>1785</v>
      </c>
    </row>
    <row r="113" spans="1:7" s="2" customFormat="1" ht="14.25">
      <c r="A113" s="15"/>
      <c r="B113" s="40" t="s">
        <v>42</v>
      </c>
      <c r="C113" s="23" t="s">
        <v>27</v>
      </c>
      <c r="D113" s="24">
        <v>5</v>
      </c>
      <c r="E113" s="25">
        <f>400</f>
        <v>400</v>
      </c>
      <c r="F113" s="26">
        <f t="shared" si="10"/>
        <v>2000</v>
      </c>
      <c r="G113" s="26">
        <f t="shared" si="9"/>
        <v>2380</v>
      </c>
    </row>
    <row r="114" spans="1:7" s="2" customFormat="1" ht="15" thickBot="1">
      <c r="A114" s="49"/>
      <c r="B114" s="95" t="s">
        <v>55</v>
      </c>
      <c r="C114" s="50" t="s">
        <v>45</v>
      </c>
      <c r="D114" s="51">
        <v>1</v>
      </c>
      <c r="E114" s="52">
        <f>6700</f>
        <v>6700</v>
      </c>
      <c r="F114" s="48">
        <f t="shared" si="10"/>
        <v>6700</v>
      </c>
      <c r="G114" s="48">
        <f t="shared" si="9"/>
        <v>7973</v>
      </c>
    </row>
    <row r="115" spans="1:7" s="2" customFormat="1" ht="21" customHeight="1" thickBot="1">
      <c r="A115" s="53" t="s">
        <v>18</v>
      </c>
      <c r="B115" s="54"/>
      <c r="C115" s="55"/>
      <c r="D115" s="56"/>
      <c r="E115" s="57"/>
      <c r="F115" s="58">
        <f>SUM(F108:F114)</f>
        <v>49950</v>
      </c>
      <c r="G115" s="58">
        <f>SUM(G108:G114)</f>
        <v>59440.5</v>
      </c>
    </row>
    <row r="116" spans="1:7" s="2" customFormat="1" ht="15" thickBot="1">
      <c r="A116" s="59" t="s">
        <v>19</v>
      </c>
      <c r="B116" s="96"/>
      <c r="C116" s="97" t="s">
        <v>102</v>
      </c>
      <c r="D116" s="98">
        <v>0</v>
      </c>
      <c r="E116" s="99">
        <f>0</f>
        <v>0</v>
      </c>
      <c r="F116" s="26">
        <f>D116*E116</f>
        <v>0</v>
      </c>
      <c r="G116" s="26">
        <f t="shared" si="9"/>
        <v>0</v>
      </c>
    </row>
    <row r="117" spans="1:7" s="2" customFormat="1" ht="13.5" thickBot="1">
      <c r="A117" s="60" t="s">
        <v>20</v>
      </c>
      <c r="B117" s="61"/>
      <c r="C117" s="55"/>
      <c r="D117" s="56"/>
      <c r="E117" s="62"/>
      <c r="F117" s="58">
        <f>SUM(F116)</f>
        <v>0</v>
      </c>
      <c r="G117" s="58">
        <f>SUM(G116)</f>
        <v>0</v>
      </c>
    </row>
    <row r="118" spans="1:7" s="2" customFormat="1" ht="30" customHeight="1" thickBot="1">
      <c r="A118" s="63" t="s">
        <v>21</v>
      </c>
      <c r="B118" s="64"/>
      <c r="C118" s="65"/>
      <c r="D118" s="66"/>
      <c r="E118" s="67"/>
      <c r="F118" s="68"/>
      <c r="G118" s="68">
        <f>G117+G115+G107+G103+G96+G19+G11</f>
        <v>9986618.5643</v>
      </c>
    </row>
    <row r="119" spans="1:7" s="2" customFormat="1" ht="13.5" thickBot="1">
      <c r="A119" s="69" t="s">
        <v>22</v>
      </c>
      <c r="B119" s="70"/>
      <c r="C119" s="71"/>
      <c r="D119" s="72"/>
      <c r="E119" s="73"/>
      <c r="F119" s="73"/>
      <c r="G119" s="74"/>
    </row>
    <row r="120" spans="1:7" s="2" customFormat="1" ht="13.5" thickBot="1">
      <c r="A120" s="75" t="s">
        <v>23</v>
      </c>
      <c r="B120" s="76"/>
      <c r="C120" s="77"/>
      <c r="D120" s="78"/>
      <c r="E120" s="79"/>
      <c r="F120" s="79"/>
      <c r="G120" s="80"/>
    </row>
    <row r="121" spans="1:7" s="2" customFormat="1" ht="13.5" thickBot="1">
      <c r="A121" s="81" t="s">
        <v>24</v>
      </c>
      <c r="B121" s="82"/>
      <c r="C121" s="83"/>
      <c r="D121" s="84"/>
      <c r="E121" s="85"/>
      <c r="F121" s="85"/>
      <c r="G121" s="86"/>
    </row>
  </sheetData>
  <sheetProtection/>
  <mergeCells count="5">
    <mergeCell ref="B2:G2"/>
    <mergeCell ref="A12:A18"/>
    <mergeCell ref="B1:E1"/>
    <mergeCell ref="F1:G1"/>
    <mergeCell ref="A105:A106"/>
  </mergeCells>
  <printOptions horizontalCentered="1"/>
  <pageMargins left="0.7086614173228347" right="0.31496062992125984" top="0.27" bottom="0.18" header="0.22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Domácnost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Pruška</dc:creator>
  <cp:keywords/>
  <dc:description/>
  <cp:lastModifiedBy>Pruška</cp:lastModifiedBy>
  <cp:lastPrinted>2009-08-11T05:12:03Z</cp:lastPrinted>
  <dcterms:created xsi:type="dcterms:W3CDTF">2008-02-08T15:33:31Z</dcterms:created>
  <dcterms:modified xsi:type="dcterms:W3CDTF">2010-04-25T06:24:06Z</dcterms:modified>
  <cp:category/>
  <cp:version/>
  <cp:contentType/>
  <cp:contentStatus/>
</cp:coreProperties>
</file>