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960" activeTab="0"/>
  </bookViews>
  <sheets>
    <sheet name="Updated Time Schedule" sheetId="1" r:id="rId1"/>
  </sheets>
  <definedNames>
    <definedName name="_xlnm.Print_Area" localSheetId="0">'Updated Time Schedule'!$A$1:$N$39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<sst xmlns="http://schemas.openxmlformats.org/spreadsheetml/2006/main" count="53" uniqueCount="49">
  <si>
    <t>Activity</t>
  </si>
  <si>
    <t xml:space="preserve">Total </t>
  </si>
  <si>
    <t>1.Q 2009</t>
  </si>
  <si>
    <t>2.Q 2009</t>
  </si>
  <si>
    <t>3.Q 2009</t>
  </si>
  <si>
    <t>4.Q 2009</t>
  </si>
  <si>
    <t>1.Q 2010</t>
  </si>
  <si>
    <t>Activity 1</t>
  </si>
  <si>
    <t>Activity 3</t>
  </si>
  <si>
    <t>Total cost per year</t>
  </si>
  <si>
    <t xml:space="preserve">Návod na vyplnění tabulky: </t>
  </si>
  <si>
    <t>Total per year</t>
  </si>
  <si>
    <t>Indicative  Disbursement  (EUR)</t>
  </si>
  <si>
    <t>Total per quarter</t>
  </si>
  <si>
    <t>2.Q 2010</t>
  </si>
  <si>
    <t>3.Q2010</t>
  </si>
  <si>
    <t>4.Q2010</t>
  </si>
  <si>
    <t>1.Q2011</t>
  </si>
  <si>
    <r>
      <t xml:space="preserve">Tato tabulka slouží jako podklad pro vyplnění Plánu implementace projektu (PIP). PIP bude součástí Dohody o udělení grantu a bude sloužit pro monitorování realizace projektu. </t>
    </r>
    <r>
      <rPr>
        <b/>
        <i/>
        <sz val="8"/>
        <rFont val="Arial"/>
        <family val="2"/>
      </rPr>
      <t>Vyplňujte</t>
    </r>
    <r>
      <rPr>
        <i/>
        <sz val="8"/>
        <rFont val="Arial"/>
        <family val="2"/>
      </rPr>
      <t>, prosím,</t>
    </r>
    <r>
      <rPr>
        <b/>
        <i/>
        <sz val="8"/>
        <rFont val="Arial"/>
        <family val="2"/>
      </rPr>
      <t xml:space="preserve"> v angličtině</t>
    </r>
    <r>
      <rPr>
        <i/>
        <sz val="8"/>
        <rFont val="Arial"/>
        <family val="2"/>
      </rPr>
      <t>.</t>
    </r>
  </si>
  <si>
    <r>
      <t xml:space="preserve">V tabulce uvádějte aktualizované časové údaje. Aktivity uvedené v žádosti o projekt sdružte do maximálně 4 aktivit, které mohou sdružovat větší počet sub-aktivit. Počátek realizace projektu stanovte nejdříve ode dne oprávněnosti výdajů projektu (viz.Grant Offer Letter). Maximální délka projektu je také stanovena v Grant Offer Letter. Odhadněte výdaje projektu po kalendářních čtvrtletích. </t>
    </r>
    <r>
      <rPr>
        <b/>
        <i/>
        <sz val="8"/>
        <rFont val="Arial CE"/>
        <family val="0"/>
      </rPr>
      <t xml:space="preserve">Vpisujte oprávněné výdaje včetně kofinancování. </t>
    </r>
  </si>
  <si>
    <t xml:space="preserve">Project title: </t>
  </si>
  <si>
    <t xml:space="preserve">Expected start date:  </t>
  </si>
  <si>
    <t>Activity 2</t>
  </si>
  <si>
    <t>Renovation of the school (including cellar, 1st floor, 2nd floor, 3rd floor and new entrance)</t>
  </si>
  <si>
    <t>Purchase of equipment and furnishins</t>
  </si>
  <si>
    <t>Project manatement and publicity (including public procurement)</t>
  </si>
  <si>
    <t>1.PP - stavební část</t>
  </si>
  <si>
    <t>3.NP - stavební část</t>
  </si>
  <si>
    <t>1.NP+2.NP - stavební část - exteriér budovy</t>
  </si>
  <si>
    <t>1.NP - stavební část</t>
  </si>
  <si>
    <t>2.NP - stavební část</t>
  </si>
  <si>
    <t>2.Q2011</t>
  </si>
  <si>
    <t>1.PP - vybavení</t>
  </si>
  <si>
    <t>3.NP - vybavení</t>
  </si>
  <si>
    <t>1.NP+2.NP - vybavení</t>
  </si>
  <si>
    <t>1.NP - vybavení</t>
  </si>
  <si>
    <t>2.NP - vybavení</t>
  </si>
  <si>
    <t>Publicita</t>
  </si>
  <si>
    <t>Modernizacion and equipment of the Basic Art School Bystré</t>
  </si>
  <si>
    <t>Služby - zpracování VŘ (zvýšená cena)</t>
  </si>
  <si>
    <t>Služby - právník (zrušeno)</t>
  </si>
  <si>
    <t>činnosti související s realizací</t>
  </si>
  <si>
    <t>srpen 2009</t>
  </si>
  <si>
    <t>Managmant - překladatel (upraveno)</t>
  </si>
  <si>
    <t>Managmant - monitoring (upraveno)</t>
  </si>
  <si>
    <t>Služby - podklady VŘ (upraveno)</t>
  </si>
  <si>
    <t>Služby - prováděcí PD (upraveno)</t>
  </si>
  <si>
    <t>Služby - AD (upraveno)</t>
  </si>
  <si>
    <t>Služby - TDI (upraveno)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</si>
</sst>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thin">
        <color indexed="23"/>
      </right>
      <top style="double"/>
      <bottom style="double"/>
    </border>
    <border>
      <left style="thin">
        <color indexed="23"/>
      </left>
      <right style="thin">
        <color indexed="23"/>
      </right>
      <top style="double"/>
      <bottom style="double"/>
    </border>
    <border>
      <left style="thin">
        <color indexed="2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>
        <color indexed="23"/>
      </bottom>
    </border>
    <border>
      <left style="double"/>
      <right style="double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double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double"/>
    </border>
    <border>
      <left style="thin"/>
      <right style="thin"/>
      <top style="thin">
        <color indexed="23"/>
      </top>
      <bottom style="double"/>
    </border>
    <border>
      <left>
        <color indexed="63"/>
      </left>
      <right style="double"/>
      <top style="thin">
        <color indexed="23"/>
      </top>
      <bottom style="double"/>
    </border>
    <border>
      <left style="double"/>
      <right style="double"/>
      <top style="thin">
        <color indexed="23"/>
      </top>
      <bottom style="double"/>
    </border>
    <border>
      <left style="double"/>
      <right style="double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thin">
        <color indexed="23"/>
      </bottom>
    </border>
    <border>
      <left>
        <color indexed="63"/>
      </left>
      <right style="double"/>
      <top>
        <color indexed="63"/>
      </top>
      <bottom style="thin">
        <color indexed="23"/>
      </bottom>
    </border>
    <border>
      <left style="double"/>
      <right style="thin"/>
      <top style="double"/>
      <bottom style="thin">
        <color indexed="23"/>
      </bottom>
    </border>
    <border>
      <left style="thin"/>
      <right style="thin"/>
      <top style="double"/>
      <bottom style="thin">
        <color indexed="23"/>
      </bottom>
    </border>
    <border>
      <left>
        <color indexed="63"/>
      </left>
      <right style="double"/>
      <top style="double"/>
      <bottom style="thin">
        <color indexed="23"/>
      </bottom>
    </border>
    <border>
      <left style="double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double"/>
      <top style="thin">
        <color indexed="2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>
        <color indexed="23"/>
      </top>
      <bottom style="double"/>
    </border>
    <border>
      <left>
        <color indexed="63"/>
      </left>
      <right>
        <color indexed="63"/>
      </right>
      <top style="thin">
        <color indexed="23"/>
      </top>
      <bottom style="double"/>
    </border>
    <border>
      <left>
        <color indexed="63"/>
      </left>
      <right style="thin"/>
      <top style="thin">
        <color indexed="2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3" fontId="8" fillId="0" borderId="17" xfId="0" applyNumberFormat="1" applyFont="1" applyBorder="1" applyAlignment="1" applyProtection="1">
      <alignment vertical="center"/>
      <protection locked="0"/>
    </xf>
    <xf numFmtId="0" fontId="0" fillId="33" borderId="18" xfId="0" applyFill="1" applyBorder="1" applyAlignment="1">
      <alignment vertical="center"/>
    </xf>
    <xf numFmtId="3" fontId="1" fillId="23" borderId="19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1" fillId="23" borderId="26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Border="1" applyAlignment="1" applyProtection="1">
      <alignment vertical="center"/>
      <protection/>
    </xf>
    <xf numFmtId="3" fontId="1" fillId="34" borderId="28" xfId="0" applyNumberFormat="1" applyFont="1" applyFill="1" applyBorder="1" applyAlignment="1" applyProtection="1">
      <alignment vertical="center"/>
      <protection/>
    </xf>
    <xf numFmtId="3" fontId="1" fillId="34" borderId="29" xfId="0" applyNumberFormat="1" applyFont="1" applyFill="1" applyBorder="1" applyAlignment="1" applyProtection="1">
      <alignment vertical="center"/>
      <protection/>
    </xf>
    <xf numFmtId="3" fontId="1" fillId="34" borderId="30" xfId="0" applyNumberFormat="1" applyFont="1" applyFill="1" applyBorder="1" applyAlignment="1" applyProtection="1">
      <alignment vertical="center"/>
      <protection/>
    </xf>
    <xf numFmtId="3" fontId="1" fillId="35" borderId="31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/>
    </xf>
    <xf numFmtId="3" fontId="1" fillId="6" borderId="10" xfId="0" applyNumberFormat="1" applyFont="1" applyFill="1" applyBorder="1" applyAlignment="1" applyProtection="1">
      <alignment vertical="center"/>
      <protection/>
    </xf>
    <xf numFmtId="3" fontId="1" fillId="36" borderId="32" xfId="0" applyNumberFormat="1" applyFont="1" applyFill="1" applyBorder="1" applyAlignment="1" applyProtection="1">
      <alignment vertical="center"/>
      <protection/>
    </xf>
    <xf numFmtId="3" fontId="1" fillId="37" borderId="10" xfId="0" applyNumberFormat="1" applyFont="1" applyFill="1" applyBorder="1" applyAlignment="1" applyProtection="1">
      <alignment horizontal="right" vertical="center"/>
      <protection/>
    </xf>
    <xf numFmtId="0" fontId="2" fillId="0" borderId="33" xfId="0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3" fontId="1" fillId="0" borderId="27" xfId="0" applyNumberFormat="1" applyFont="1" applyFill="1" applyBorder="1" applyAlignment="1" applyProtection="1">
      <alignment vertical="center"/>
      <protection/>
    </xf>
    <xf numFmtId="3" fontId="1" fillId="6" borderId="35" xfId="0" applyNumberFormat="1" applyFont="1" applyFill="1" applyBorder="1" applyAlignment="1" applyProtection="1">
      <alignment vertical="center"/>
      <protection/>
    </xf>
    <xf numFmtId="3" fontId="1" fillId="36" borderId="36" xfId="0" applyNumberFormat="1" applyFont="1" applyFill="1" applyBorder="1" applyAlignment="1" applyProtection="1">
      <alignment vertical="center"/>
      <protection/>
    </xf>
    <xf numFmtId="3" fontId="1" fillId="37" borderId="35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7" fillId="7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7" borderId="14" xfId="0" applyNumberFormat="1" applyFont="1" applyFill="1" applyBorder="1" applyAlignment="1" applyProtection="1">
      <alignment vertical="center"/>
      <protection/>
    </xf>
    <xf numFmtId="3" fontId="1" fillId="38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" fontId="3" fillId="33" borderId="38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vertical="center"/>
    </xf>
    <xf numFmtId="3" fontId="3" fillId="33" borderId="39" xfId="0" applyNumberFormat="1" applyFont="1" applyFill="1" applyBorder="1" applyAlignment="1">
      <alignment vertical="center"/>
    </xf>
    <xf numFmtId="3" fontId="3" fillId="33" borderId="40" xfId="0" applyNumberFormat="1" applyFont="1" applyFill="1" applyBorder="1" applyAlignment="1">
      <alignment vertical="center"/>
    </xf>
    <xf numFmtId="3" fontId="3" fillId="33" borderId="41" xfId="0" applyNumberFormat="1" applyFont="1" applyFill="1" applyBorder="1" applyAlignment="1">
      <alignment vertical="center"/>
    </xf>
    <xf numFmtId="3" fontId="3" fillId="33" borderId="42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3" fillId="0" borderId="43" xfId="0" applyNumberFormat="1" applyFont="1" applyBorder="1" applyAlignment="1" applyProtection="1">
      <alignment vertical="center"/>
      <protection locked="0"/>
    </xf>
    <xf numFmtId="3" fontId="3" fillId="0" borderId="44" xfId="0" applyNumberFormat="1" applyFont="1" applyBorder="1" applyAlignment="1" applyProtection="1">
      <alignment vertical="center"/>
      <protection locked="0"/>
    </xf>
    <xf numFmtId="3" fontId="3" fillId="0" borderId="45" xfId="0" applyNumberFormat="1" applyFont="1" applyBorder="1" applyAlignment="1" applyProtection="1">
      <alignment vertical="center"/>
      <protection locked="0"/>
    </xf>
    <xf numFmtId="3" fontId="50" fillId="0" borderId="33" xfId="0" applyNumberFormat="1" applyFont="1" applyFill="1" applyBorder="1" applyAlignment="1" applyProtection="1">
      <alignment vertical="center"/>
      <protection locked="0"/>
    </xf>
    <xf numFmtId="3" fontId="51" fillId="23" borderId="19" xfId="0" applyNumberFormat="1" applyFont="1" applyFill="1" applyBorder="1" applyAlignment="1" applyProtection="1">
      <alignment vertical="center"/>
      <protection locked="0"/>
    </xf>
    <xf numFmtId="3" fontId="3" fillId="0" borderId="39" xfId="0" applyNumberFormat="1" applyFont="1" applyBorder="1" applyAlignment="1" applyProtection="1">
      <alignment vertical="center"/>
      <protection locked="0"/>
    </xf>
    <xf numFmtId="3" fontId="52" fillId="33" borderId="21" xfId="0" applyNumberFormat="1" applyFont="1" applyFill="1" applyBorder="1" applyAlignment="1">
      <alignment vertical="center"/>
    </xf>
    <xf numFmtId="3" fontId="52" fillId="33" borderId="22" xfId="0" applyNumberFormat="1" applyFont="1" applyFill="1" applyBorder="1" applyAlignment="1">
      <alignment vertical="center"/>
    </xf>
    <xf numFmtId="3" fontId="52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3" fontId="8" fillId="0" borderId="47" xfId="0" applyNumberFormat="1" applyFont="1" applyBorder="1" applyAlignment="1" applyProtection="1">
      <alignment vertical="center"/>
      <protection locked="0"/>
    </xf>
    <xf numFmtId="0" fontId="8" fillId="0" borderId="47" xfId="0" applyFont="1" applyBorder="1" applyAlignment="1">
      <alignment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/>
    </xf>
    <xf numFmtId="3" fontId="52" fillId="33" borderId="21" xfId="0" applyNumberFormat="1" applyFont="1" applyFill="1" applyBorder="1" applyAlignment="1">
      <alignment vertical="center"/>
    </xf>
    <xf numFmtId="0" fontId="8" fillId="39" borderId="47" xfId="0" applyFont="1" applyFill="1" applyBorder="1" applyAlignment="1">
      <alignment vertical="center"/>
    </xf>
    <xf numFmtId="3" fontId="3" fillId="39" borderId="19" xfId="0" applyNumberFormat="1" applyFont="1" applyFill="1" applyBorder="1" applyAlignment="1" applyProtection="1">
      <alignment vertical="center"/>
      <protection locked="0"/>
    </xf>
    <xf numFmtId="3" fontId="3" fillId="39" borderId="23" xfId="0" applyNumberFormat="1" applyFont="1" applyFill="1" applyBorder="1" applyAlignment="1" applyProtection="1">
      <alignment vertical="center"/>
      <protection locked="0"/>
    </xf>
    <xf numFmtId="3" fontId="3" fillId="39" borderId="24" xfId="0" applyNumberFormat="1" applyFont="1" applyFill="1" applyBorder="1" applyAlignment="1" applyProtection="1">
      <alignment vertical="center"/>
      <protection locked="0"/>
    </xf>
    <xf numFmtId="3" fontId="3" fillId="39" borderId="25" xfId="0" applyNumberFormat="1" applyFont="1" applyFill="1" applyBorder="1" applyAlignment="1" applyProtection="1">
      <alignment vertical="center"/>
      <protection locked="0"/>
    </xf>
    <xf numFmtId="3" fontId="1" fillId="39" borderId="26" xfId="0" applyNumberFormat="1" applyFont="1" applyFill="1" applyBorder="1" applyAlignment="1" applyProtection="1">
      <alignment vertical="center"/>
      <protection locked="0"/>
    </xf>
    <xf numFmtId="3" fontId="3" fillId="33" borderId="43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 vertical="center"/>
    </xf>
    <xf numFmtId="3" fontId="3" fillId="0" borderId="43" xfId="0" applyNumberFormat="1" applyFont="1" applyBorder="1" applyAlignment="1" applyProtection="1">
      <alignment vertical="center"/>
      <protection locked="0"/>
    </xf>
    <xf numFmtId="3" fontId="3" fillId="0" borderId="38" xfId="0" applyNumberFormat="1" applyFont="1" applyBorder="1" applyAlignment="1" applyProtection="1">
      <alignment vertical="center"/>
      <protection locked="0"/>
    </xf>
    <xf numFmtId="0" fontId="9" fillId="40" borderId="17" xfId="0" applyFont="1" applyFill="1" applyBorder="1" applyAlignment="1">
      <alignment horizontal="left" vertical="center"/>
    </xf>
    <xf numFmtId="0" fontId="9" fillId="40" borderId="49" xfId="0" applyFont="1" applyFill="1" applyBorder="1" applyAlignment="1">
      <alignment horizontal="left" vertical="center"/>
    </xf>
    <xf numFmtId="0" fontId="2" fillId="40" borderId="17" xfId="0" applyFont="1" applyFill="1" applyBorder="1" applyAlignment="1">
      <alignment horizontal="left" vertical="center"/>
    </xf>
    <xf numFmtId="0" fontId="2" fillId="40" borderId="49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1" fillId="40" borderId="56" xfId="0" applyFont="1" applyFill="1" applyBorder="1" applyAlignment="1">
      <alignment vertical="center" wrapText="1"/>
    </xf>
    <xf numFmtId="0" fontId="0" fillId="40" borderId="57" xfId="0" applyFill="1" applyBorder="1" applyAlignment="1">
      <alignment vertical="center" wrapText="1"/>
    </xf>
    <xf numFmtId="0" fontId="0" fillId="40" borderId="58" xfId="0" applyFill="1" applyBorder="1" applyAlignment="1">
      <alignment vertical="center" wrapText="1"/>
    </xf>
    <xf numFmtId="3" fontId="3" fillId="0" borderId="59" xfId="0" applyNumberFormat="1" applyFont="1" applyBorder="1" applyAlignment="1" applyProtection="1">
      <alignment vertical="center"/>
      <protection locked="0"/>
    </xf>
    <xf numFmtId="0" fontId="10" fillId="0" borderId="6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" fillId="41" borderId="61" xfId="0" applyNumberFormat="1" applyFont="1" applyFill="1" applyBorder="1" applyAlignment="1" applyProtection="1">
      <alignment vertical="center"/>
      <protection/>
    </xf>
    <xf numFmtId="3" fontId="0" fillId="41" borderId="62" xfId="0" applyNumberFormat="1" applyFill="1" applyBorder="1" applyAlignment="1" applyProtection="1">
      <alignment vertical="center"/>
      <protection/>
    </xf>
    <xf numFmtId="3" fontId="0" fillId="41" borderId="63" xfId="0" applyNumberFormat="1" applyFill="1" applyBorder="1" applyAlignment="1" applyProtection="1">
      <alignment vertical="center"/>
      <protection/>
    </xf>
    <xf numFmtId="0" fontId="4" fillId="0" borderId="57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3" fontId="1" fillId="7" borderId="10" xfId="0" applyNumberFormat="1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2" fillId="3" borderId="60" xfId="0" applyNumberFormat="1" applyFont="1" applyFill="1" applyBorder="1" applyAlignment="1">
      <alignment horizontal="center" vertical="center"/>
    </xf>
    <xf numFmtId="49" fontId="12" fillId="3" borderId="64" xfId="0" applyNumberFormat="1" applyFont="1" applyFill="1" applyBorder="1" applyAlignment="1">
      <alignment horizontal="center" vertical="center"/>
    </xf>
    <xf numFmtId="49" fontId="12" fillId="3" borderId="57" xfId="0" applyNumberFormat="1" applyFont="1" applyFill="1" applyBorder="1" applyAlignment="1">
      <alignment horizontal="center" vertical="center"/>
    </xf>
    <xf numFmtId="49" fontId="12" fillId="3" borderId="58" xfId="0" applyNumberFormat="1" applyFont="1" applyFill="1" applyBorder="1" applyAlignment="1">
      <alignment horizontal="center" vertical="center"/>
    </xf>
    <xf numFmtId="0" fontId="9" fillId="40" borderId="65" xfId="0" applyFont="1" applyFill="1" applyBorder="1" applyAlignment="1">
      <alignment horizontal="left" vertical="center"/>
    </xf>
    <xf numFmtId="0" fontId="9" fillId="40" borderId="60" xfId="0" applyFont="1" applyFill="1" applyBorder="1" applyAlignment="1">
      <alignment horizontal="left" vertical="center"/>
    </xf>
    <xf numFmtId="0" fontId="9" fillId="40" borderId="51" xfId="0" applyFont="1" applyFill="1" applyBorder="1" applyAlignment="1">
      <alignment horizontal="left" vertical="center"/>
    </xf>
    <xf numFmtId="0" fontId="9" fillId="40" borderId="57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3" fontId="1" fillId="41" borderId="66" xfId="0" applyNumberFormat="1" applyFont="1" applyFill="1" applyBorder="1" applyAlignment="1" applyProtection="1">
      <alignment vertical="center"/>
      <protection/>
    </xf>
    <xf numFmtId="3" fontId="0" fillId="41" borderId="67" xfId="0" applyNumberFormat="1" applyFill="1" applyBorder="1" applyAlignment="1" applyProtection="1">
      <alignment vertical="center"/>
      <protection/>
    </xf>
    <xf numFmtId="3" fontId="0" fillId="41" borderId="68" xfId="0" applyNumberForma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BreakPreview" zoomScaleSheetLayoutView="100" zoomScalePageLayoutView="0" workbookViewId="0" topLeftCell="A4">
      <selection activeCell="J13" sqref="J13"/>
    </sheetView>
  </sheetViews>
  <sheetFormatPr defaultColWidth="9.00390625" defaultRowHeight="12.75"/>
  <cols>
    <col min="1" max="1" width="4.375" style="1" customWidth="1"/>
    <col min="2" max="2" width="35.25390625" style="1" bestFit="1" customWidth="1"/>
    <col min="3" max="3" width="3.625" style="1" customWidth="1"/>
    <col min="4" max="13" width="9.875" style="1" customWidth="1"/>
    <col min="14" max="14" width="13.375" style="1" customWidth="1"/>
    <col min="15" max="16384" width="9.125" style="1" customWidth="1"/>
  </cols>
  <sheetData>
    <row r="1" ht="8.25" customHeight="1"/>
    <row r="2" spans="1:14" ht="15">
      <c r="A2" s="81" t="s">
        <v>20</v>
      </c>
      <c r="B2" s="82"/>
      <c r="C2" s="115" t="s">
        <v>38</v>
      </c>
      <c r="D2" s="116"/>
      <c r="E2" s="116"/>
      <c r="F2" s="116"/>
      <c r="G2" s="116"/>
      <c r="H2" s="116"/>
      <c r="I2" s="116"/>
      <c r="J2" s="116"/>
      <c r="K2" s="116"/>
      <c r="L2" s="116"/>
      <c r="M2" s="111" t="s">
        <v>42</v>
      </c>
      <c r="N2" s="112"/>
    </row>
    <row r="3" spans="1:14" ht="16.5" customHeight="1">
      <c r="A3" s="83" t="s">
        <v>21</v>
      </c>
      <c r="B3" s="84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3"/>
      <c r="N3" s="114"/>
    </row>
    <row r="4" spans="1:14" ht="13.5" thickBot="1">
      <c r="A4" s="85" t="s">
        <v>0</v>
      </c>
      <c r="B4" s="86"/>
      <c r="C4" s="91" t="s">
        <v>12</v>
      </c>
      <c r="D4" s="92"/>
      <c r="E4" s="92"/>
      <c r="F4" s="92"/>
      <c r="G4" s="92"/>
      <c r="H4" s="92"/>
      <c r="I4" s="92"/>
      <c r="J4" s="92"/>
      <c r="K4" s="92"/>
      <c r="L4" s="92"/>
      <c r="M4" s="93"/>
      <c r="N4" s="89" t="s">
        <v>1</v>
      </c>
    </row>
    <row r="5" spans="1:14" ht="13.5" customHeight="1" thickBot="1" thickTop="1">
      <c r="A5" s="87"/>
      <c r="B5" s="88"/>
      <c r="C5" s="2"/>
      <c r="D5" s="3" t="s">
        <v>2</v>
      </c>
      <c r="E5" s="4" t="s">
        <v>3</v>
      </c>
      <c r="F5" s="4" t="s">
        <v>4</v>
      </c>
      <c r="G5" s="5" t="s">
        <v>5</v>
      </c>
      <c r="H5" s="6" t="s">
        <v>6</v>
      </c>
      <c r="I5" s="4" t="s">
        <v>14</v>
      </c>
      <c r="J5" s="4" t="s">
        <v>15</v>
      </c>
      <c r="K5" s="5" t="s">
        <v>16</v>
      </c>
      <c r="L5" s="3" t="s">
        <v>17</v>
      </c>
      <c r="M5" s="7" t="s">
        <v>31</v>
      </c>
      <c r="N5" s="90"/>
    </row>
    <row r="6" spans="1:14" ht="27" customHeight="1" thickTop="1">
      <c r="A6" s="94" t="s">
        <v>23</v>
      </c>
      <c r="B6" s="95"/>
      <c r="C6" s="8"/>
      <c r="D6" s="44"/>
      <c r="E6" s="45"/>
      <c r="F6" s="45"/>
      <c r="G6" s="46"/>
      <c r="H6" s="47"/>
      <c r="I6" s="48"/>
      <c r="J6" s="48"/>
      <c r="K6" s="49"/>
      <c r="L6" s="47"/>
      <c r="M6" s="49"/>
      <c r="N6" s="50"/>
    </row>
    <row r="7" spans="1:14" ht="13.5" customHeight="1">
      <c r="A7" s="119" t="s">
        <v>7</v>
      </c>
      <c r="B7" s="66" t="s">
        <v>26</v>
      </c>
      <c r="C7" s="10"/>
      <c r="D7" s="51">
        <v>0</v>
      </c>
      <c r="E7" s="52">
        <v>0</v>
      </c>
      <c r="F7" s="52">
        <f>(405522+191435)*1.19-F16</f>
        <v>690505.83</v>
      </c>
      <c r="G7" s="52">
        <f>(66135+68011+34648)*1.19</f>
        <v>200864.86</v>
      </c>
      <c r="H7" s="13">
        <f>66165*1.19</f>
        <v>78736.34999999999</v>
      </c>
      <c r="I7" s="52">
        <f>(81339+1242)*1.19</f>
        <v>98271.39</v>
      </c>
      <c r="J7" s="52">
        <f>(69400+59390)*1.19-J16</f>
        <v>70674.1</v>
      </c>
      <c r="K7" s="53">
        <v>0</v>
      </c>
      <c r="L7" s="51">
        <v>0</v>
      </c>
      <c r="M7" s="53"/>
      <c r="N7" s="11">
        <f aca="true" t="shared" si="0" ref="N7:N13">SUM(C7:M7)</f>
        <v>1139052.53</v>
      </c>
    </row>
    <row r="8" spans="1:14" ht="13.5" customHeight="1">
      <c r="A8" s="119"/>
      <c r="B8" s="66" t="s">
        <v>27</v>
      </c>
      <c r="C8" s="12"/>
      <c r="D8" s="13">
        <v>0</v>
      </c>
      <c r="E8" s="14">
        <v>0</v>
      </c>
      <c r="F8" s="14">
        <v>0</v>
      </c>
      <c r="G8" s="14">
        <v>0</v>
      </c>
      <c r="H8" s="13">
        <f>(136065+510000+316050)*1.19</f>
        <v>1144916.8499999999</v>
      </c>
      <c r="I8" s="14">
        <f>(412728+1310293+192140)*1.19-I17</f>
        <v>1230819.38</v>
      </c>
      <c r="J8" s="55">
        <v>0</v>
      </c>
      <c r="K8" s="15">
        <v>0</v>
      </c>
      <c r="L8" s="13">
        <v>0</v>
      </c>
      <c r="M8" s="15"/>
      <c r="N8" s="11">
        <f>SUM(C8:M8)+1</f>
        <v>2375737.2299999995</v>
      </c>
    </row>
    <row r="9" spans="1:14" ht="13.5" customHeight="1">
      <c r="A9" s="119"/>
      <c r="B9" s="67" t="s">
        <v>28</v>
      </c>
      <c r="C9" s="12"/>
      <c r="D9" s="13">
        <v>0</v>
      </c>
      <c r="E9" s="14">
        <v>0</v>
      </c>
      <c r="F9" s="14">
        <v>0</v>
      </c>
      <c r="G9" s="14">
        <v>0</v>
      </c>
      <c r="H9" s="13">
        <v>0</v>
      </c>
      <c r="I9" s="14">
        <v>0</v>
      </c>
      <c r="J9" s="14">
        <f>(2091667)*1.19-J18</f>
        <v>2324863.73</v>
      </c>
      <c r="K9" s="15">
        <v>0</v>
      </c>
      <c r="L9" s="13">
        <v>0</v>
      </c>
      <c r="M9" s="15"/>
      <c r="N9" s="11">
        <f>SUM(C9:M9)+1</f>
        <v>2324864.73</v>
      </c>
    </row>
    <row r="10" spans="1:14" ht="13.5" customHeight="1">
      <c r="A10" s="119"/>
      <c r="B10" s="67" t="s">
        <v>29</v>
      </c>
      <c r="C10" s="12"/>
      <c r="D10" s="13">
        <v>0</v>
      </c>
      <c r="E10" s="14">
        <v>0</v>
      </c>
      <c r="F10" s="14">
        <v>0</v>
      </c>
      <c r="G10" s="14">
        <v>0</v>
      </c>
      <c r="H10" s="13">
        <v>0</v>
      </c>
      <c r="I10" s="14">
        <v>0</v>
      </c>
      <c r="J10" s="14">
        <f>(988528)*1.19-J19</f>
        <v>281631.34999999986</v>
      </c>
      <c r="K10" s="15">
        <v>0</v>
      </c>
      <c r="L10" s="13">
        <v>0</v>
      </c>
      <c r="M10" s="15"/>
      <c r="N10" s="11">
        <f>SUM(C10:M10)-1</f>
        <v>281630.34999999986</v>
      </c>
    </row>
    <row r="11" spans="1:14" ht="13.5" customHeight="1">
      <c r="A11" s="119"/>
      <c r="B11" s="67" t="s">
        <v>30</v>
      </c>
      <c r="C11" s="12"/>
      <c r="D11" s="54">
        <v>0</v>
      </c>
      <c r="E11" s="55">
        <v>0</v>
      </c>
      <c r="F11" s="14">
        <f>(901726)*1.19-F20-G20</f>
        <v>245623.13999999996</v>
      </c>
      <c r="G11" s="55">
        <v>0</v>
      </c>
      <c r="H11" s="54">
        <v>0</v>
      </c>
      <c r="I11" s="55">
        <v>0</v>
      </c>
      <c r="J11" s="55">
        <v>0</v>
      </c>
      <c r="K11" s="56">
        <v>0</v>
      </c>
      <c r="L11" s="54">
        <v>0</v>
      </c>
      <c r="M11" s="56"/>
      <c r="N11" s="11">
        <f t="shared" si="0"/>
        <v>245623.13999999996</v>
      </c>
    </row>
    <row r="12" spans="1:14" ht="13.5" customHeight="1" thickBot="1">
      <c r="A12" s="119"/>
      <c r="B12" s="71" t="s">
        <v>41</v>
      </c>
      <c r="C12" s="72"/>
      <c r="D12" s="73">
        <v>0</v>
      </c>
      <c r="E12" s="74">
        <v>0</v>
      </c>
      <c r="F12" s="74">
        <f>(2000+5000+28000/5)*1.19</f>
        <v>14994</v>
      </c>
      <c r="G12" s="74">
        <f>28000/5*1.19</f>
        <v>6664</v>
      </c>
      <c r="H12" s="73">
        <f>28000/5*1.19</f>
        <v>6664</v>
      </c>
      <c r="I12" s="74">
        <f>28000/5*1.19</f>
        <v>6664</v>
      </c>
      <c r="J12" s="74">
        <f>(28000/5+5000+10665+2000)*1.19</f>
        <v>27685.35</v>
      </c>
      <c r="K12" s="75">
        <v>0</v>
      </c>
      <c r="L12" s="73">
        <v>0</v>
      </c>
      <c r="M12" s="75"/>
      <c r="N12" s="76">
        <f t="shared" si="0"/>
        <v>62671.35</v>
      </c>
    </row>
    <row r="13" spans="1:14" ht="18" customHeight="1" thickBot="1" thickTop="1">
      <c r="A13" s="119"/>
      <c r="B13" s="68" t="s">
        <v>13</v>
      </c>
      <c r="C13" s="21"/>
      <c r="D13" s="22">
        <f aca="true" t="shared" si="1" ref="D13:M13">SUM(D7:D12)</f>
        <v>0</v>
      </c>
      <c r="E13" s="22">
        <f t="shared" si="1"/>
        <v>0</v>
      </c>
      <c r="F13" s="22">
        <f t="shared" si="1"/>
        <v>951122.97</v>
      </c>
      <c r="G13" s="23">
        <f>SUM(G7:G12)+1</f>
        <v>207529.86</v>
      </c>
      <c r="H13" s="22">
        <f t="shared" si="1"/>
        <v>1230317.2</v>
      </c>
      <c r="I13" s="22">
        <f t="shared" si="1"/>
        <v>1335754.7699999998</v>
      </c>
      <c r="J13" s="22">
        <f t="shared" si="1"/>
        <v>2704854.53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5">
        <f t="shared" si="0"/>
        <v>6429579.33</v>
      </c>
    </row>
    <row r="14" spans="1:14" ht="18" customHeight="1" thickBot="1" thickTop="1">
      <c r="A14" s="120"/>
      <c r="B14" s="69" t="s">
        <v>11</v>
      </c>
      <c r="C14" s="26"/>
      <c r="D14" s="122"/>
      <c r="E14" s="123"/>
      <c r="F14" s="123"/>
      <c r="G14" s="27">
        <f>SUM(D13:G13)</f>
        <v>1158652.83</v>
      </c>
      <c r="H14" s="122"/>
      <c r="I14" s="123"/>
      <c r="J14" s="124"/>
      <c r="K14" s="27">
        <f>SUM(H13:K13)</f>
        <v>5270926.5</v>
      </c>
      <c r="L14" s="28"/>
      <c r="M14" s="27">
        <f>SUM(L13:M13)</f>
        <v>0</v>
      </c>
      <c r="N14" s="29">
        <f>G14+K14+M14</f>
        <v>6429579.33</v>
      </c>
    </row>
    <row r="15" spans="1:14" ht="27" customHeight="1" thickTop="1">
      <c r="A15" s="94" t="s">
        <v>24</v>
      </c>
      <c r="B15" s="96"/>
      <c r="C15" s="8"/>
      <c r="D15" s="44"/>
      <c r="E15" s="45"/>
      <c r="F15" s="45"/>
      <c r="G15" s="46"/>
      <c r="H15" s="47"/>
      <c r="I15" s="48"/>
      <c r="J15" s="48"/>
      <c r="K15" s="49"/>
      <c r="L15" s="47"/>
      <c r="M15" s="49"/>
      <c r="N15" s="50"/>
    </row>
    <row r="16" spans="1:14" ht="13.5" customHeight="1">
      <c r="A16" s="119" t="s">
        <v>22</v>
      </c>
      <c r="B16" s="9" t="s">
        <v>32</v>
      </c>
      <c r="C16" s="10"/>
      <c r="D16" s="51">
        <v>0</v>
      </c>
      <c r="E16" s="52">
        <v>0</v>
      </c>
      <c r="F16" s="52">
        <f>16700*1.19</f>
        <v>19873</v>
      </c>
      <c r="G16" s="46">
        <v>0</v>
      </c>
      <c r="H16" s="51">
        <v>0</v>
      </c>
      <c r="I16" s="52">
        <v>0</v>
      </c>
      <c r="J16" s="52">
        <f>(9600+44800+15000)*1.19</f>
        <v>82586</v>
      </c>
      <c r="K16" s="59">
        <v>0</v>
      </c>
      <c r="L16" s="51">
        <v>0</v>
      </c>
      <c r="M16" s="53"/>
      <c r="N16" s="11">
        <f aca="true" t="shared" si="2" ref="N16:N21">SUM(C16:M16)</f>
        <v>102459</v>
      </c>
    </row>
    <row r="17" spans="1:14" ht="13.5" customHeight="1">
      <c r="A17" s="119"/>
      <c r="B17" s="9" t="s">
        <v>33</v>
      </c>
      <c r="C17" s="12"/>
      <c r="D17" s="13">
        <v>0</v>
      </c>
      <c r="E17" s="52">
        <v>0</v>
      </c>
      <c r="F17" s="52">
        <v>0</v>
      </c>
      <c r="G17" s="46">
        <v>0</v>
      </c>
      <c r="H17" s="51">
        <v>0</v>
      </c>
      <c r="I17" s="14">
        <f>(4*200000+80859)*1.19</f>
        <v>1048222.21</v>
      </c>
      <c r="J17" s="14"/>
      <c r="K17" s="59">
        <v>0</v>
      </c>
      <c r="L17" s="13">
        <v>0</v>
      </c>
      <c r="M17" s="15"/>
      <c r="N17" s="11">
        <f t="shared" si="2"/>
        <v>1048222.21</v>
      </c>
    </row>
    <row r="18" spans="1:14" ht="13.5" customHeight="1">
      <c r="A18" s="119"/>
      <c r="B18" s="16" t="s">
        <v>34</v>
      </c>
      <c r="C18" s="12"/>
      <c r="D18" s="13">
        <v>0</v>
      </c>
      <c r="E18" s="52">
        <v>0</v>
      </c>
      <c r="F18" s="52">
        <v>0</v>
      </c>
      <c r="G18" s="53">
        <v>0</v>
      </c>
      <c r="H18" s="51">
        <v>0</v>
      </c>
      <c r="I18" s="14">
        <v>0</v>
      </c>
      <c r="J18" s="14">
        <f>138000*1.19</f>
        <v>164220</v>
      </c>
      <c r="K18" s="15">
        <v>0</v>
      </c>
      <c r="L18" s="13">
        <v>0</v>
      </c>
      <c r="M18" s="15"/>
      <c r="N18" s="11">
        <f t="shared" si="2"/>
        <v>164220</v>
      </c>
    </row>
    <row r="19" spans="1:14" ht="13.5" customHeight="1">
      <c r="A19" s="119"/>
      <c r="B19" s="16" t="s">
        <v>35</v>
      </c>
      <c r="C19" s="12"/>
      <c r="D19" s="13">
        <v>0</v>
      </c>
      <c r="E19" s="52">
        <v>0</v>
      </c>
      <c r="F19" s="52">
        <v>0</v>
      </c>
      <c r="G19" s="53">
        <v>0</v>
      </c>
      <c r="H19" s="51">
        <v>0</v>
      </c>
      <c r="I19" s="14">
        <v>0</v>
      </c>
      <c r="J19" s="14">
        <f>(3*100000+292000+159863)*1.19</f>
        <v>894716.97</v>
      </c>
      <c r="K19" s="15">
        <v>0</v>
      </c>
      <c r="L19" s="13">
        <v>0</v>
      </c>
      <c r="M19" s="15"/>
      <c r="N19" s="11">
        <f t="shared" si="2"/>
        <v>894716.97</v>
      </c>
    </row>
    <row r="20" spans="1:14" ht="13.5" customHeight="1" thickBot="1">
      <c r="A20" s="119"/>
      <c r="B20" s="16" t="s">
        <v>36</v>
      </c>
      <c r="C20" s="12"/>
      <c r="D20" s="17">
        <v>0</v>
      </c>
      <c r="E20" s="18">
        <v>0</v>
      </c>
      <c r="F20" s="18">
        <f>500000*1.19</f>
        <v>595000</v>
      </c>
      <c r="G20" s="19">
        <f>195320*1.19</f>
        <v>232430.8</v>
      </c>
      <c r="H20" s="18">
        <v>0</v>
      </c>
      <c r="I20" s="18">
        <v>0</v>
      </c>
      <c r="J20" s="18">
        <v>0</v>
      </c>
      <c r="K20" s="19">
        <v>0</v>
      </c>
      <c r="L20" s="17">
        <v>0</v>
      </c>
      <c r="M20" s="19"/>
      <c r="N20" s="20">
        <f t="shared" si="2"/>
        <v>827430.8</v>
      </c>
    </row>
    <row r="21" spans="1:14" ht="18" customHeight="1" thickBot="1" thickTop="1">
      <c r="A21" s="119"/>
      <c r="B21" s="30" t="s">
        <v>13</v>
      </c>
      <c r="C21" s="21"/>
      <c r="D21" s="22">
        <f aca="true" t="shared" si="3" ref="D21:M21">SUM(D16:D20)</f>
        <v>0</v>
      </c>
      <c r="E21" s="22">
        <f t="shared" si="3"/>
        <v>0</v>
      </c>
      <c r="F21" s="22">
        <f t="shared" si="3"/>
        <v>614873</v>
      </c>
      <c r="G21" s="23">
        <f t="shared" si="3"/>
        <v>232430.8</v>
      </c>
      <c r="H21" s="22">
        <f t="shared" si="3"/>
        <v>0</v>
      </c>
      <c r="I21" s="22">
        <f>SUM(I16:I20)</f>
        <v>1048222.21</v>
      </c>
      <c r="J21" s="22">
        <f t="shared" si="3"/>
        <v>1141522.97</v>
      </c>
      <c r="K21" s="23">
        <f t="shared" si="3"/>
        <v>0</v>
      </c>
      <c r="L21" s="24">
        <f t="shared" si="3"/>
        <v>0</v>
      </c>
      <c r="M21" s="23">
        <f t="shared" si="3"/>
        <v>0</v>
      </c>
      <c r="N21" s="25">
        <f t="shared" si="2"/>
        <v>3037048.98</v>
      </c>
    </row>
    <row r="22" spans="1:14" ht="18" customHeight="1" thickBot="1" thickTop="1">
      <c r="A22" s="120"/>
      <c r="B22" s="65" t="s">
        <v>11</v>
      </c>
      <c r="C22" s="26"/>
      <c r="D22" s="122"/>
      <c r="E22" s="123"/>
      <c r="F22" s="123"/>
      <c r="G22" s="27">
        <f>SUM(D21:G21)</f>
        <v>847303.8</v>
      </c>
      <c r="H22" s="122"/>
      <c r="I22" s="123"/>
      <c r="J22" s="124"/>
      <c r="K22" s="27">
        <f>SUM(H21:K21)</f>
        <v>2189745.1799999997</v>
      </c>
      <c r="L22" s="28"/>
      <c r="M22" s="27">
        <f>SUM(L21:M21)</f>
        <v>0</v>
      </c>
      <c r="N22" s="29">
        <f>G22+K22+M22</f>
        <v>3037048.9799999995</v>
      </c>
    </row>
    <row r="23" spans="1:14" ht="27" customHeight="1" thickTop="1">
      <c r="A23" s="94" t="s">
        <v>25</v>
      </c>
      <c r="B23" s="96"/>
      <c r="C23" s="10"/>
      <c r="D23" s="44"/>
      <c r="E23" s="45"/>
      <c r="F23" s="45"/>
      <c r="G23" s="46"/>
      <c r="H23" s="47"/>
      <c r="I23" s="48"/>
      <c r="J23" s="48"/>
      <c r="K23" s="49"/>
      <c r="L23" s="47"/>
      <c r="M23" s="49"/>
      <c r="N23" s="50"/>
    </row>
    <row r="24" spans="1:14" ht="13.5" customHeight="1">
      <c r="A24" s="119" t="s">
        <v>8</v>
      </c>
      <c r="B24" s="57" t="s">
        <v>39</v>
      </c>
      <c r="C24" s="10"/>
      <c r="D24" s="77">
        <v>0</v>
      </c>
      <c r="E24" s="63">
        <v>0</v>
      </c>
      <c r="F24" s="52">
        <v>19000</v>
      </c>
      <c r="G24" s="64">
        <v>25000</v>
      </c>
      <c r="H24" s="51">
        <v>0</v>
      </c>
      <c r="I24" s="52">
        <v>9000</v>
      </c>
      <c r="J24" s="52">
        <v>0</v>
      </c>
      <c r="K24" s="53">
        <v>0</v>
      </c>
      <c r="L24" s="51">
        <v>0</v>
      </c>
      <c r="M24" s="53"/>
      <c r="N24" s="58">
        <f aca="true" t="shared" si="4" ref="N24:N33">SUM(C24:M24)</f>
        <v>53000</v>
      </c>
    </row>
    <row r="25" spans="1:14" ht="13.5" customHeight="1">
      <c r="A25" s="119"/>
      <c r="B25" s="57" t="s">
        <v>40</v>
      </c>
      <c r="C25" s="10"/>
      <c r="D25" s="78"/>
      <c r="E25" s="60">
        <v>0</v>
      </c>
      <c r="F25" s="70">
        <v>0</v>
      </c>
      <c r="G25" s="61">
        <v>0</v>
      </c>
      <c r="H25" s="62">
        <v>0</v>
      </c>
      <c r="I25" s="60">
        <v>0</v>
      </c>
      <c r="J25" s="60">
        <v>0</v>
      </c>
      <c r="K25" s="61">
        <v>0</v>
      </c>
      <c r="L25" s="62">
        <v>0</v>
      </c>
      <c r="M25" s="53"/>
      <c r="N25" s="58">
        <f t="shared" si="4"/>
        <v>0</v>
      </c>
    </row>
    <row r="26" spans="1:14" ht="13.5" customHeight="1">
      <c r="A26" s="119"/>
      <c r="B26" s="31" t="s">
        <v>45</v>
      </c>
      <c r="C26" s="12"/>
      <c r="D26" s="79">
        <v>0</v>
      </c>
      <c r="E26" s="14">
        <v>0</v>
      </c>
      <c r="F26" s="14">
        <v>54000</v>
      </c>
      <c r="G26" s="15"/>
      <c r="H26" s="13">
        <v>0</v>
      </c>
      <c r="I26" s="52">
        <v>0</v>
      </c>
      <c r="J26" s="52">
        <v>6000</v>
      </c>
      <c r="K26" s="53">
        <v>0</v>
      </c>
      <c r="L26" s="13">
        <v>0</v>
      </c>
      <c r="M26" s="15"/>
      <c r="N26" s="11">
        <f t="shared" si="4"/>
        <v>60000</v>
      </c>
    </row>
    <row r="27" spans="1:14" ht="13.5" customHeight="1">
      <c r="A27" s="119"/>
      <c r="B27" s="31" t="s">
        <v>46</v>
      </c>
      <c r="C27" s="12"/>
      <c r="D27" s="97"/>
      <c r="E27" s="14">
        <v>0</v>
      </c>
      <c r="F27" s="14">
        <v>98880</v>
      </c>
      <c r="G27" s="15">
        <v>0</v>
      </c>
      <c r="H27" s="13">
        <v>0</v>
      </c>
      <c r="I27" s="14">
        <v>0</v>
      </c>
      <c r="J27" s="14">
        <v>0</v>
      </c>
      <c r="K27" s="15">
        <v>24720</v>
      </c>
      <c r="L27" s="13">
        <v>0</v>
      </c>
      <c r="M27" s="15"/>
      <c r="N27" s="11">
        <f t="shared" si="4"/>
        <v>123600</v>
      </c>
    </row>
    <row r="28" spans="1:14" ht="13.5" customHeight="1">
      <c r="A28" s="119"/>
      <c r="B28" s="31" t="s">
        <v>47</v>
      </c>
      <c r="C28" s="12"/>
      <c r="D28" s="97"/>
      <c r="E28" s="14">
        <v>0</v>
      </c>
      <c r="F28" s="14">
        <v>6520</v>
      </c>
      <c r="G28" s="15">
        <v>9870</v>
      </c>
      <c r="H28" s="14">
        <v>9870</v>
      </c>
      <c r="I28" s="14">
        <v>9870</v>
      </c>
      <c r="J28" s="14">
        <v>9870</v>
      </c>
      <c r="K28" s="15">
        <v>11500</v>
      </c>
      <c r="L28" s="13">
        <v>0</v>
      </c>
      <c r="M28" s="15"/>
      <c r="N28" s="11">
        <f t="shared" si="4"/>
        <v>57500</v>
      </c>
    </row>
    <row r="29" spans="1:14" ht="13.5" customHeight="1">
      <c r="A29" s="119"/>
      <c r="B29" s="31" t="s">
        <v>48</v>
      </c>
      <c r="C29" s="12"/>
      <c r="D29" s="80"/>
      <c r="E29" s="14">
        <v>0</v>
      </c>
      <c r="F29" s="14">
        <v>10880</v>
      </c>
      <c r="G29" s="15">
        <v>16320</v>
      </c>
      <c r="H29" s="13">
        <v>16320</v>
      </c>
      <c r="I29" s="14">
        <v>16320</v>
      </c>
      <c r="J29" s="14">
        <v>16320</v>
      </c>
      <c r="K29" s="15">
        <v>19040</v>
      </c>
      <c r="L29" s="13">
        <v>0</v>
      </c>
      <c r="M29" s="15"/>
      <c r="N29" s="11">
        <f t="shared" si="4"/>
        <v>95200</v>
      </c>
    </row>
    <row r="30" spans="1:14" ht="13.5" customHeight="1">
      <c r="A30" s="119"/>
      <c r="B30" s="31" t="s">
        <v>43</v>
      </c>
      <c r="C30" s="12"/>
      <c r="D30" s="79">
        <v>0</v>
      </c>
      <c r="E30" s="14">
        <v>0</v>
      </c>
      <c r="F30" s="14">
        <v>2250</v>
      </c>
      <c r="G30" s="15">
        <v>6750</v>
      </c>
      <c r="H30" s="13">
        <v>6750</v>
      </c>
      <c r="I30" s="14">
        <v>6750</v>
      </c>
      <c r="J30" s="14">
        <v>6750</v>
      </c>
      <c r="K30" s="15">
        <v>4500</v>
      </c>
      <c r="L30" s="13">
        <v>0</v>
      </c>
      <c r="M30" s="15"/>
      <c r="N30" s="11">
        <f t="shared" si="4"/>
        <v>33750</v>
      </c>
    </row>
    <row r="31" spans="1:14" ht="13.5" customHeight="1">
      <c r="A31" s="119"/>
      <c r="B31" s="31" t="s">
        <v>44</v>
      </c>
      <c r="C31" s="12"/>
      <c r="D31" s="80"/>
      <c r="E31" s="55">
        <v>0</v>
      </c>
      <c r="F31" s="55">
        <v>2500</v>
      </c>
      <c r="G31" s="56">
        <v>7500</v>
      </c>
      <c r="H31" s="54">
        <v>7500</v>
      </c>
      <c r="I31" s="55">
        <v>7500</v>
      </c>
      <c r="J31" s="55">
        <v>7500</v>
      </c>
      <c r="K31" s="56">
        <v>5000</v>
      </c>
      <c r="L31" s="54">
        <v>0</v>
      </c>
      <c r="M31" s="56"/>
      <c r="N31" s="11">
        <f t="shared" si="4"/>
        <v>37500</v>
      </c>
    </row>
    <row r="32" spans="1:14" ht="13.5" customHeight="1" thickBot="1">
      <c r="A32" s="119"/>
      <c r="B32" s="32" t="s">
        <v>37</v>
      </c>
      <c r="C32" s="12"/>
      <c r="D32" s="17">
        <v>0</v>
      </c>
      <c r="E32" s="18">
        <v>0</v>
      </c>
      <c r="F32" s="18">
        <v>11900</v>
      </c>
      <c r="G32" s="19">
        <v>0</v>
      </c>
      <c r="H32" s="17">
        <v>0</v>
      </c>
      <c r="I32" s="18">
        <v>0</v>
      </c>
      <c r="J32" s="18">
        <v>47541</v>
      </c>
      <c r="K32" s="19">
        <v>0</v>
      </c>
      <c r="L32" s="17">
        <v>0</v>
      </c>
      <c r="M32" s="19"/>
      <c r="N32" s="20">
        <f t="shared" si="4"/>
        <v>59441</v>
      </c>
    </row>
    <row r="33" spans="1:14" ht="18" customHeight="1" thickBot="1" thickTop="1">
      <c r="A33" s="119"/>
      <c r="B33" s="30" t="s">
        <v>13</v>
      </c>
      <c r="C33" s="21"/>
      <c r="D33" s="22">
        <f aca="true" t="shared" si="5" ref="D33:M33">SUM(D24:D32)</f>
        <v>0</v>
      </c>
      <c r="E33" s="22">
        <f t="shared" si="5"/>
        <v>0</v>
      </c>
      <c r="F33" s="22">
        <f t="shared" si="5"/>
        <v>205930</v>
      </c>
      <c r="G33" s="23">
        <f t="shared" si="5"/>
        <v>65440</v>
      </c>
      <c r="H33" s="22">
        <f t="shared" si="5"/>
        <v>40440</v>
      </c>
      <c r="I33" s="22">
        <f t="shared" si="5"/>
        <v>49440</v>
      </c>
      <c r="J33" s="22">
        <f t="shared" si="5"/>
        <v>93981</v>
      </c>
      <c r="K33" s="23">
        <f t="shared" si="5"/>
        <v>64760</v>
      </c>
      <c r="L33" s="24">
        <f t="shared" si="5"/>
        <v>0</v>
      </c>
      <c r="M33" s="23">
        <f t="shared" si="5"/>
        <v>0</v>
      </c>
      <c r="N33" s="25">
        <f t="shared" si="4"/>
        <v>519991</v>
      </c>
    </row>
    <row r="34" spans="1:14" ht="18" customHeight="1" thickBot="1" thickTop="1">
      <c r="A34" s="121"/>
      <c r="B34" s="33" t="s">
        <v>11</v>
      </c>
      <c r="C34" s="34"/>
      <c r="D34" s="100"/>
      <c r="E34" s="101"/>
      <c r="F34" s="101"/>
      <c r="G34" s="35">
        <f>SUM(D33:G33)</f>
        <v>271370</v>
      </c>
      <c r="H34" s="100"/>
      <c r="I34" s="101"/>
      <c r="J34" s="102"/>
      <c r="K34" s="35">
        <f>SUM(H33:K33)</f>
        <v>248621</v>
      </c>
      <c r="L34" s="36"/>
      <c r="M34" s="35">
        <f>SUM(L33:M33)</f>
        <v>0</v>
      </c>
      <c r="N34" s="37">
        <f>G34+K34+M34</f>
        <v>519991</v>
      </c>
    </row>
    <row r="35" spans="1:14" s="43" customFormat="1" ht="24" customHeight="1" thickBot="1" thickTop="1">
      <c r="A35" s="105" t="s">
        <v>9</v>
      </c>
      <c r="B35" s="106"/>
      <c r="C35" s="38"/>
      <c r="D35" s="107"/>
      <c r="E35" s="108"/>
      <c r="F35" s="108"/>
      <c r="G35" s="39">
        <f>G34+G22+G14</f>
        <v>2277326.63</v>
      </c>
      <c r="H35" s="107"/>
      <c r="I35" s="108"/>
      <c r="J35" s="108"/>
      <c r="K35" s="39">
        <f>K34+K22+K14</f>
        <v>7709292.68</v>
      </c>
      <c r="L35" s="40"/>
      <c r="M35" s="41">
        <f>M34+M22+M14</f>
        <v>0</v>
      </c>
      <c r="N35" s="42">
        <f>N14+N22+N34</f>
        <v>9986619.309999999</v>
      </c>
    </row>
    <row r="36" spans="1:14" ht="15.75" customHeight="1" thickTop="1">
      <c r="A36" s="109" t="s">
        <v>10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>
      <c r="A37" s="103" t="s">
        <v>18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12.75" customHeight="1">
      <c r="A38" s="98" t="s">
        <v>19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</sheetData>
  <sheetProtection/>
  <mergeCells count="28">
    <mergeCell ref="M2:N3"/>
    <mergeCell ref="C2:L3"/>
    <mergeCell ref="A7:A14"/>
    <mergeCell ref="A16:A22"/>
    <mergeCell ref="A24:A34"/>
    <mergeCell ref="D14:F14"/>
    <mergeCell ref="H22:J22"/>
    <mergeCell ref="D22:F22"/>
    <mergeCell ref="H14:J14"/>
    <mergeCell ref="A15:B15"/>
    <mergeCell ref="A38:N39"/>
    <mergeCell ref="H34:J34"/>
    <mergeCell ref="D34:F34"/>
    <mergeCell ref="A37:N37"/>
    <mergeCell ref="A35:B35"/>
    <mergeCell ref="D35:F35"/>
    <mergeCell ref="H35:J35"/>
    <mergeCell ref="A36:N36"/>
    <mergeCell ref="D24:D25"/>
    <mergeCell ref="D30:D31"/>
    <mergeCell ref="A2:B2"/>
    <mergeCell ref="A3:B3"/>
    <mergeCell ref="A4:B5"/>
    <mergeCell ref="N4:N5"/>
    <mergeCell ref="C4:M4"/>
    <mergeCell ref="A6:B6"/>
    <mergeCell ref="A23:B23"/>
    <mergeCell ref="D26:D29"/>
  </mergeCells>
  <printOptions horizontalCentered="1" verticalCentered="1"/>
  <pageMargins left="0.3937007874015748" right="0.3937007874015748" top="0.3937007874015748" bottom="0.33" header="0.22" footer="0.17"/>
  <pageSetup horizontalDpi="600" verticalDpi="600" orientation="landscape" paperSize="9" scale="90" r:id="rId1"/>
  <headerFooter alignWithMargins="0">
    <oddHeader xml:space="preserve">&amp;C&amp;14Updated time schedule </oddHeader>
    <oddFooter>&amp;L&amp;"Arial CE,Tučné"&amp;12CZ 0138&amp;R&amp;D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ČR</dc:creator>
  <cp:keywords/>
  <dc:description/>
  <cp:lastModifiedBy>Pruška</cp:lastModifiedBy>
  <cp:lastPrinted>2009-08-11T05:18:24Z</cp:lastPrinted>
  <dcterms:created xsi:type="dcterms:W3CDTF">2006-12-04T14:59:27Z</dcterms:created>
  <dcterms:modified xsi:type="dcterms:W3CDTF">2010-04-25T06:28:22Z</dcterms:modified>
  <cp:category/>
  <cp:version/>
  <cp:contentType/>
  <cp:contentStatus/>
</cp:coreProperties>
</file>